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2.xml" ContentType="application/vnd.ms-excel.person+xml"/>
  <Override PartName="/xl/persons/person1.xml" ContentType="application/vnd.ms-excel.person+xml"/>
  <Override PartName="/xl/persons/person5.xml" ContentType="application/vnd.ms-excel.person+xml"/>
  <Override PartName="/xl/persons/person4.xml" ContentType="application/vnd.ms-excel.person+xml"/>
  <Override PartName="/xl/persons/person3.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d.docs.live.net/2af68eeecbc5713e/Documents/MIDGHAM/ACCOUNTS/2024-25/"/>
    </mc:Choice>
  </mc:AlternateContent>
  <xr:revisionPtr revIDLastSave="17" documentId="8_{66C3890E-8B46-45A6-A26A-6747EA47B16B}" xr6:coauthVersionLast="47" xr6:coauthVersionMax="47" xr10:uidLastSave="{3B6F494F-6960-4367-A9F7-8B4AABCCF3D1}"/>
  <bookViews>
    <workbookView xWindow="-110" yWindow="-110" windowWidth="19420" windowHeight="10300" firstSheet="4" activeTab="4" xr2:uid="{00000000-000D-0000-FFFF-FFFF00000000}"/>
  </bookViews>
  <sheets>
    <sheet name="Header" sheetId="13" r:id="rId1"/>
    <sheet name="Expenditure" sheetId="14" r:id="rId2"/>
    <sheet name="Revenue" sheetId="15" r:id="rId3"/>
    <sheet name="Bank reconciliation" sheetId="16" r:id="rId4"/>
    <sheet name="Budget v Actual" sheetId="24" r:id="rId5"/>
    <sheet name="CIL" sheetId="25" r:id="rId6"/>
    <sheet name="Payments over £100" sheetId="19" r:id="rId7"/>
    <sheet name="YOY Analysis" sheetId="27" r:id="rId8"/>
    <sheet name="Asseet Register" sheetId="26" r:id="rId9"/>
    <sheet name="Charity donations register" sheetId="10" r:id="rId10"/>
    <sheet name="Sheet1" sheetId="23" r:id="rId11"/>
  </sheets>
  <externalReferences>
    <externalReference r:id="rId12"/>
  </externalReferences>
  <definedNames>
    <definedName name="_xlnm._FilterDatabase" localSheetId="1" hidden="1">Expenditure!$A$3:$P$43</definedName>
    <definedName name="_xlnm._FilterDatabase" localSheetId="6" hidden="1">'Payments over £100'!#REF!</definedName>
    <definedName name="_xlnm.Print_Area" localSheetId="8">'Asseet Register'!$A$1:$J$39</definedName>
    <definedName name="_xlnm.Print_Area" localSheetId="3">'Bank reconciliation'!$B$1:$J$26</definedName>
    <definedName name="_xlnm.Print_Area" localSheetId="4">'Budget v Actual'!$A$1:$G$30</definedName>
    <definedName name="_xlnm.Print_Area" localSheetId="5">CIL!$A$1:$H$32</definedName>
    <definedName name="_xlnm.Print_Area" localSheetId="1">Expenditure!$A$1:$N$42</definedName>
    <definedName name="_xlnm.Print_Area" localSheetId="6">'Payments over £100'!$A$1:$F$2</definedName>
    <definedName name="_xlnm.Print_Area" localSheetId="2">Revenue!$A$1:$G$17</definedName>
  </definedNames>
  <calcPr calcId="191029"/>
</workbook>
</file>

<file path=xl/calcChain.xml><?xml version="1.0" encoding="utf-8"?>
<calcChain xmlns="http://schemas.openxmlformats.org/spreadsheetml/2006/main">
  <c r="L17" i="27" l="1"/>
  <c r="L16" i="27"/>
  <c r="L13" i="27"/>
  <c r="L12" i="27"/>
  <c r="L11" i="27"/>
  <c r="L10" i="27"/>
  <c r="L9" i="27"/>
  <c r="L8" i="27"/>
  <c r="L7" i="27"/>
  <c r="L6" i="27"/>
  <c r="L5" i="27"/>
  <c r="L14" i="27" l="1"/>
  <c r="L18" i="27" s="1"/>
  <c r="B17" i="15"/>
  <c r="I42" i="14"/>
  <c r="J42" i="14"/>
  <c r="F20" i="24" l="1"/>
  <c r="C111" i="10"/>
  <c r="H42" i="14" l="1"/>
  <c r="D4" i="24"/>
  <c r="E4" i="24" l="1"/>
  <c r="F34" i="26"/>
  <c r="D5" i="24"/>
  <c r="C104" i="10"/>
  <c r="I18" i="27"/>
  <c r="E18" i="27"/>
  <c r="D18" i="27"/>
  <c r="K14" i="27"/>
  <c r="K18" i="27" s="1"/>
  <c r="J14" i="27"/>
  <c r="J18" i="27" s="1"/>
  <c r="I14" i="27"/>
  <c r="H14" i="27"/>
  <c r="H18" i="27" s="1"/>
  <c r="G14" i="27"/>
  <c r="F14" i="27"/>
  <c r="F18" i="27" s="1"/>
  <c r="E14" i="27"/>
  <c r="D14" i="27"/>
  <c r="C14" i="27"/>
  <c r="C18" i="27" s="1"/>
  <c r="I34" i="26"/>
  <c r="E5" i="24" l="1"/>
  <c r="G17" i="15"/>
  <c r="F35" i="26"/>
  <c r="E28" i="25"/>
  <c r="D14" i="25"/>
  <c r="D28" i="25" s="1"/>
  <c r="E31" i="25" s="1"/>
  <c r="F13" i="25"/>
  <c r="F28" i="25" s="1"/>
  <c r="D10" i="25"/>
  <c r="E30" i="25" s="1"/>
  <c r="E32" i="25" l="1"/>
  <c r="C20" i="24"/>
  <c r="D19" i="24"/>
  <c r="D18" i="24"/>
  <c r="D17" i="24"/>
  <c r="E17" i="24" s="1"/>
  <c r="D16" i="24"/>
  <c r="E16" i="24" s="1"/>
  <c r="D15" i="24"/>
  <c r="E15" i="24" s="1"/>
  <c r="D14" i="24"/>
  <c r="D13" i="24"/>
  <c r="E13" i="24" s="1"/>
  <c r="D11" i="24"/>
  <c r="D10" i="24"/>
  <c r="D9" i="24"/>
  <c r="D8" i="24"/>
  <c r="D7" i="24"/>
  <c r="D6" i="24"/>
  <c r="C97" i="10"/>
  <c r="M42" i="14"/>
  <c r="E18" i="24" l="1"/>
  <c r="E19" i="24"/>
  <c r="E7" i="24"/>
  <c r="E11" i="24"/>
  <c r="E8" i="24"/>
  <c r="E6" i="24"/>
  <c r="E9" i="24"/>
  <c r="C28" i="24"/>
  <c r="D12" i="24"/>
  <c r="E12" i="24" s="1"/>
  <c r="G42" i="14"/>
  <c r="C31" i="24"/>
  <c r="D20" i="24" l="1"/>
  <c r="C90" i="10"/>
  <c r="D11" i="16"/>
  <c r="J12" i="16"/>
  <c r="C22" i="24" l="1"/>
  <c r="C24" i="24" s="1"/>
  <c r="C32" i="24" s="1"/>
  <c r="C36" i="24" s="1"/>
  <c r="E20" i="24"/>
  <c r="J18" i="16"/>
  <c r="C81" i="10" l="1"/>
  <c r="C74" i="10"/>
  <c r="E17" i="16" l="1"/>
  <c r="E17" i="15"/>
  <c r="D17" i="15"/>
  <c r="C17" i="15"/>
  <c r="E26" i="16" l="1"/>
  <c r="J26" i="16" l="1"/>
  <c r="E4" i="19"/>
</calcChain>
</file>

<file path=xl/sharedStrings.xml><?xml version="1.0" encoding="utf-8"?>
<sst xmlns="http://schemas.openxmlformats.org/spreadsheetml/2006/main" count="650" uniqueCount="375">
  <si>
    <t>Total</t>
  </si>
  <si>
    <t>Midgham PCC</t>
  </si>
  <si>
    <t>Precept</t>
  </si>
  <si>
    <t xml:space="preserve"> </t>
  </si>
  <si>
    <t>Item</t>
  </si>
  <si>
    <t>Training &amp; Conferences</t>
  </si>
  <si>
    <t>Election expenses</t>
  </si>
  <si>
    <t>2009/10</t>
  </si>
  <si>
    <t>2010/11</t>
  </si>
  <si>
    <t>2011/12</t>
  </si>
  <si>
    <t>2012/13</t>
  </si>
  <si>
    <t>CPRE</t>
  </si>
  <si>
    <t>2013/14</t>
  </si>
  <si>
    <t>Date</t>
  </si>
  <si>
    <t xml:space="preserve">Recipient </t>
  </si>
  <si>
    <t>Amount</t>
  </si>
  <si>
    <t>Royal Berkshire Ambulance</t>
  </si>
  <si>
    <t>Thames Valley Air Ambulance</t>
  </si>
  <si>
    <t>Consumer Adv Bureau</t>
  </si>
  <si>
    <t>Citizens Adv Bureau</t>
  </si>
  <si>
    <t xml:space="preserve"> Nov 09</t>
  </si>
  <si>
    <t>South Central Ambulance Trust</t>
  </si>
  <si>
    <t>W Berks Citizens Adv Bureau</t>
  </si>
  <si>
    <t>Midgham Village Hall Jubilee</t>
  </si>
  <si>
    <t>Midgham village Hall renovations</t>
  </si>
  <si>
    <t>Church magazine</t>
  </si>
  <si>
    <t>Midgham Village Hall Fete</t>
  </si>
  <si>
    <t>2006/7</t>
  </si>
  <si>
    <t>2007/8</t>
  </si>
  <si>
    <t>2005/6</t>
  </si>
  <si>
    <t>2008/9</t>
  </si>
  <si>
    <t>Record of charitable donations 2005 onwards by accounting year</t>
  </si>
  <si>
    <t>2014/15</t>
  </si>
  <si>
    <t xml:space="preserve">   </t>
  </si>
  <si>
    <t>Air Ambulance Trust</t>
  </si>
  <si>
    <t>RSPCA</t>
  </si>
  <si>
    <t>Macmillan (Barefoot walker)</t>
  </si>
  <si>
    <t>Church Magazine</t>
  </si>
  <si>
    <t>2015/16</t>
  </si>
  <si>
    <t>W Berks Cit Adv Bureau</t>
  </si>
  <si>
    <t>General admin/expenses</t>
  </si>
  <si>
    <t xml:space="preserve">Midgham Parish Council </t>
  </si>
  <si>
    <t>2016/17</t>
  </si>
  <si>
    <t>2017/18</t>
  </si>
  <si>
    <t xml:space="preserve">  </t>
  </si>
  <si>
    <t>2018/19</t>
  </si>
  <si>
    <t>24.1.17</t>
  </si>
  <si>
    <t>Citizens Advice West Berkshire</t>
  </si>
  <si>
    <t xml:space="preserve">MIDGHAM PARISH COUNCIL </t>
  </si>
  <si>
    <t>Contents:</t>
  </si>
  <si>
    <t>Page 2</t>
  </si>
  <si>
    <t>Expenditure</t>
  </si>
  <si>
    <t>Page 3</t>
  </si>
  <si>
    <t>Page 4</t>
  </si>
  <si>
    <t>Bank reconciliation</t>
  </si>
  <si>
    <t>Page 6</t>
  </si>
  <si>
    <t>Cheque No 000...</t>
  </si>
  <si>
    <t>Name</t>
  </si>
  <si>
    <t>Amount ex VAT/tax</t>
  </si>
  <si>
    <t>IPT</t>
  </si>
  <si>
    <t>VAT</t>
  </si>
  <si>
    <t>Notes / Reason for payment</t>
  </si>
  <si>
    <t>Budget allocation</t>
  </si>
  <si>
    <t>Date presented</t>
  </si>
  <si>
    <t>Mike Inwood</t>
  </si>
  <si>
    <t>Odin Manners</t>
  </si>
  <si>
    <t xml:space="preserve">Midgham Parish Council  </t>
  </si>
  <si>
    <t>Interest</t>
  </si>
  <si>
    <t>Details</t>
  </si>
  <si>
    <t>Apr</t>
  </si>
  <si>
    <t>May</t>
  </si>
  <si>
    <t>Jun</t>
  </si>
  <si>
    <t>Jul</t>
  </si>
  <si>
    <t>Aug</t>
  </si>
  <si>
    <t>Sep</t>
  </si>
  <si>
    <t>Oct</t>
  </si>
  <si>
    <t>Nov</t>
  </si>
  <si>
    <t>Dec</t>
  </si>
  <si>
    <t>Jan</t>
  </si>
  <si>
    <t>Feb</t>
  </si>
  <si>
    <t>Mar</t>
  </si>
  <si>
    <t>TOTAL</t>
  </si>
  <si>
    <t xml:space="preserve">Total </t>
  </si>
  <si>
    <t>MIDGHAM  PARISH  COUNCIL</t>
  </si>
  <si>
    <t xml:space="preserve">Bank Balance </t>
  </si>
  <si>
    <t>Treasurers account</t>
  </si>
  <si>
    <t>Unpresented cheques; no:</t>
  </si>
  <si>
    <t>SUB TOTAL</t>
  </si>
  <si>
    <t xml:space="preserve">Unbanked/cleared money </t>
  </si>
  <si>
    <t>NET BALANCE</t>
  </si>
  <si>
    <t xml:space="preserve">The net balances reconcile to the cash book (receipts and payments) </t>
  </si>
  <si>
    <t>Add receipts in year</t>
  </si>
  <si>
    <t>Less Payments in year</t>
  </si>
  <si>
    <t xml:space="preserve">Closing balance </t>
  </si>
  <si>
    <t>Receipts</t>
  </si>
  <si>
    <t>Planning App No</t>
  </si>
  <si>
    <t>Property</t>
  </si>
  <si>
    <t>08/01877/FULD</t>
  </si>
  <si>
    <t>The Barn, Old Acre, Midgham</t>
  </si>
  <si>
    <t>06/01856/FULD</t>
  </si>
  <si>
    <t>Nevesa, New Road Hill, Midgham</t>
  </si>
  <si>
    <t>08/00648/FULD</t>
  </si>
  <si>
    <t>Spire Ridge Kennels</t>
  </si>
  <si>
    <t xml:space="preserve">17/01436/FULD </t>
  </si>
  <si>
    <t>G A Butler &amp; Sons Ltd</t>
  </si>
  <si>
    <t xml:space="preserve">106 monies Village Green maintenance </t>
  </si>
  <si>
    <t>Greenbarnes</t>
  </si>
  <si>
    <t>12.11.13</t>
  </si>
  <si>
    <t>A Inwood</t>
  </si>
  <si>
    <t>12.12.13</t>
  </si>
  <si>
    <t xml:space="preserve">Balance of payments </t>
  </si>
  <si>
    <t>Less spend ex VAT</t>
  </si>
  <si>
    <t>Balance outstanding to spend</t>
  </si>
  <si>
    <t>Page 7</t>
  </si>
  <si>
    <t>WB Library</t>
  </si>
  <si>
    <t>Business Bank Instant</t>
  </si>
  <si>
    <t>11.12.14</t>
  </si>
  <si>
    <t>Post for village green</t>
  </si>
  <si>
    <t>Open space payments</t>
  </si>
  <si>
    <t>2019/20</t>
  </si>
  <si>
    <t>Midgham Parish Church</t>
  </si>
  <si>
    <t>Village Hall</t>
  </si>
  <si>
    <t>Cheque Date</t>
  </si>
  <si>
    <t>07.12.18</t>
  </si>
  <si>
    <t>Notes</t>
  </si>
  <si>
    <t>Invoice Date</t>
  </si>
  <si>
    <t>Open Space  &amp; Parish Maintenance</t>
  </si>
  <si>
    <t>Salary</t>
  </si>
  <si>
    <t>Subscriptions</t>
  </si>
  <si>
    <t>Insurance</t>
  </si>
  <si>
    <t>S137 Spending</t>
  </si>
  <si>
    <t>merged VH budget into budget for Charity/Donations</t>
  </si>
  <si>
    <t>Page 8</t>
  </si>
  <si>
    <t>Revenue</t>
  </si>
  <si>
    <t>Account Reference</t>
  </si>
  <si>
    <t>2020/21</t>
  </si>
  <si>
    <t>Professional Fees</t>
  </si>
  <si>
    <t>Capital Expenditure</t>
  </si>
  <si>
    <t>Use for new works and maintnance as requested</t>
  </si>
  <si>
    <t>Use for new works and maintenance as requested</t>
  </si>
  <si>
    <t>03.12.14</t>
  </si>
  <si>
    <t>02.05.13</t>
  </si>
  <si>
    <t>26.08.15</t>
  </si>
  <si>
    <t>15.05.18</t>
  </si>
  <si>
    <t>18.07.17</t>
  </si>
  <si>
    <t>05.09.18</t>
  </si>
  <si>
    <t xml:space="preserve">Date: </t>
  </si>
  <si>
    <t>End of Year Accounts</t>
  </si>
  <si>
    <t>Approval Signature: .................................................</t>
  </si>
  <si>
    <t>RFO Signature: .........................................................</t>
  </si>
  <si>
    <t>Date:</t>
  </si>
  <si>
    <t>Midgham Parish Council Donation Register</t>
  </si>
  <si>
    <t>CIL Spend S137</t>
  </si>
  <si>
    <t>S137</t>
  </si>
  <si>
    <t>Paid May</t>
  </si>
  <si>
    <t>Stmnt No.</t>
  </si>
  <si>
    <t xml:space="preserve">Contingency </t>
  </si>
  <si>
    <t xml:space="preserve">Open space payments Total invoice was £841.32 </t>
  </si>
  <si>
    <t>02.12.19</t>
  </si>
  <si>
    <t>Election Expenses</t>
  </si>
  <si>
    <t>2021/22</t>
  </si>
  <si>
    <t>Lloyds Bank, Sort Code: 30-95-89, Account Number: 01981566.</t>
  </si>
  <si>
    <t>emailed from Beedon A/C</t>
  </si>
  <si>
    <t>Same as Church Mag</t>
  </si>
  <si>
    <t>trsf 21/05</t>
  </si>
  <si>
    <t>trsf 15/5</t>
  </si>
  <si>
    <t>traf 15/5</t>
  </si>
  <si>
    <t>wtg Inv</t>
  </si>
  <si>
    <t>29.07.20</t>
  </si>
  <si>
    <t>ICO</t>
  </si>
  <si>
    <t>22.10.20</t>
  </si>
  <si>
    <t>Bank Trsf</t>
  </si>
  <si>
    <t>Actual</t>
  </si>
  <si>
    <t>Budget</t>
  </si>
  <si>
    <t>Grand Total</t>
  </si>
  <si>
    <t>Total Costs/Expenses</t>
  </si>
  <si>
    <t>TBA</t>
  </si>
  <si>
    <t>Berkshire Vision</t>
  </si>
  <si>
    <t>Budget v Actual/S137 analysis</t>
  </si>
  <si>
    <t>For VAT 126</t>
  </si>
  <si>
    <t>Payments over £100</t>
  </si>
  <si>
    <t>Page 5</t>
  </si>
  <si>
    <t xml:space="preserve">Reviewed by PC prior to annual meeting </t>
  </si>
  <si>
    <t>Mr Porteous Defib Electricity</t>
  </si>
  <si>
    <t>Net of VAT</t>
  </si>
  <si>
    <t>Spend to date</t>
  </si>
  <si>
    <r>
      <t xml:space="preserve">Balance at end of year </t>
    </r>
    <r>
      <rPr>
        <b/>
        <sz val="11"/>
        <color rgb="FFFF0000"/>
        <rFont val="Calibri"/>
        <family val="2"/>
        <scheme val="minor"/>
      </rPr>
      <t>Red = overspend</t>
    </r>
  </si>
  <si>
    <t>Subscriptions (see analysis  row I4)</t>
  </si>
  <si>
    <t>Legal Fees</t>
  </si>
  <si>
    <t>Charities/ WB Library</t>
  </si>
  <si>
    <t>Salt bins</t>
  </si>
  <si>
    <t>Debribulator Electricity</t>
  </si>
  <si>
    <t>S137 Misc</t>
  </si>
  <si>
    <t>SUMMARY</t>
  </si>
  <si>
    <t>Expendtiture to date</t>
  </si>
  <si>
    <t>Currrent balances treasuers Account</t>
  </si>
  <si>
    <t>Current balance Savings</t>
  </si>
  <si>
    <t>Total Bank Balances</t>
  </si>
  <si>
    <t>CIL</t>
  </si>
  <si>
    <t>05.01.22</t>
  </si>
  <si>
    <t>09.10.21</t>
  </si>
  <si>
    <t>MIDGHAM PARISH COUNCIL CIL payments ( previously known as 106 monies )</t>
  </si>
  <si>
    <t>Reporting Period</t>
  </si>
  <si>
    <t>Apr 2011 - Mar 2012</t>
  </si>
  <si>
    <t>Apr 2018 - Mar 2019</t>
  </si>
  <si>
    <t xml:space="preserve">Woodside Farm </t>
  </si>
  <si>
    <t>Apr 2020 - Mar 2021</t>
  </si>
  <si>
    <t>20/00149/FUL</t>
  </si>
  <si>
    <t>Woodside Farm 20/00149/FU</t>
  </si>
  <si>
    <t>Apr 2013 - Mar 2014</t>
  </si>
  <si>
    <t>Open space</t>
  </si>
  <si>
    <t>Open space Village Green</t>
  </si>
  <si>
    <t>Apr 2014 - Mar 2015</t>
  </si>
  <si>
    <t>Apr 2015 - Mar 2016</t>
  </si>
  <si>
    <t>Apr 2017 - Mar 2018</t>
  </si>
  <si>
    <t>Apr 2019 - Mar 2020</t>
  </si>
  <si>
    <t>Apr 2021 - Mar 2022</t>
  </si>
  <si>
    <t xml:space="preserve">Midgham PC Budget v Actual  </t>
  </si>
  <si>
    <t>Acquisition</t>
  </si>
  <si>
    <t>Disposal</t>
  </si>
  <si>
    <t xml:space="preserve"> Date</t>
  </si>
  <si>
    <t>Description</t>
  </si>
  <si>
    <t>Supplier</t>
  </si>
  <si>
    <t>Location</t>
  </si>
  <si>
    <t>Cost new</t>
  </si>
  <si>
    <t>Replacement Cost</t>
  </si>
  <si>
    <t>Reason</t>
  </si>
  <si>
    <t>Community Asset</t>
  </si>
  <si>
    <t>Seat - 1991 restored</t>
  </si>
  <si>
    <t>Midgham Green</t>
  </si>
  <si>
    <t>not known</t>
  </si>
  <si>
    <t>Seat</t>
  </si>
  <si>
    <t>Orchard Street Furniture</t>
  </si>
  <si>
    <t>Churchyard</t>
  </si>
  <si>
    <t>Play area rubbish bin</t>
  </si>
  <si>
    <t>Glasdon</t>
  </si>
  <si>
    <t>Play area</t>
  </si>
  <si>
    <t>Not required and aged</t>
  </si>
  <si>
    <t>Play area gate</t>
  </si>
  <si>
    <t>Play area fencing</t>
  </si>
  <si>
    <t>Play area bench</t>
  </si>
  <si>
    <t>donated</t>
  </si>
  <si>
    <t>Noticeboard</t>
  </si>
  <si>
    <t>Greenbarnes Ltd</t>
  </si>
  <si>
    <t>Birds Lane</t>
  </si>
  <si>
    <t xml:space="preserve"> Erectafence</t>
  </si>
  <si>
    <t>A4 Bath Road</t>
  </si>
  <si>
    <t>unknown</t>
  </si>
  <si>
    <t>destroyed w/o</t>
  </si>
  <si>
    <t>Midgham Green 0.5 acre</t>
  </si>
  <si>
    <t>Land Registry 2006 no. BK402715</t>
  </si>
  <si>
    <t>#</t>
  </si>
  <si>
    <t>Bus shelter S of A4</t>
  </si>
  <si>
    <t>Littlethorpe</t>
  </si>
  <si>
    <t>Bus shelter N of A4</t>
  </si>
  <si>
    <t>Bird's Lane play area 0.2 acre</t>
  </si>
  <si>
    <t xml:space="preserve">Land Registry no. BK205008  </t>
  </si>
  <si>
    <t>*</t>
  </si>
  <si>
    <t>Salt Bin</t>
  </si>
  <si>
    <t>Greenham Safety Supplies</t>
  </si>
  <si>
    <t xml:space="preserve">School Hill/M.Green </t>
  </si>
  <si>
    <t>Salt bin</t>
  </si>
  <si>
    <t>WBC supplied direct</t>
  </si>
  <si>
    <t>Church Hill</t>
  </si>
  <si>
    <t xml:space="preserve">Church Hill </t>
  </si>
  <si>
    <t>Office Equipment</t>
  </si>
  <si>
    <t>3 drawer filing cabinet</t>
  </si>
  <si>
    <t>purchased 2nd hand</t>
  </si>
  <si>
    <t>Clerk's home</t>
  </si>
  <si>
    <t>disposed of - no loger required</t>
  </si>
  <si>
    <t>4 drawer filing cabinet</t>
  </si>
  <si>
    <t>disposed of - no longer required</t>
  </si>
  <si>
    <t>Fire safe</t>
  </si>
  <si>
    <t>Costco</t>
  </si>
  <si>
    <t>Laptop</t>
  </si>
  <si>
    <t>PC World</t>
  </si>
  <si>
    <t>Clerks home</t>
  </si>
  <si>
    <t>broken replacement not required at this time</t>
  </si>
  <si>
    <t xml:space="preserve">Totals   </t>
  </si>
  <si>
    <r>
      <rPr>
        <b/>
        <sz val="12"/>
        <color rgb="FFFF0000"/>
        <rFont val="Calibri"/>
        <family val="2"/>
        <scheme val="minor"/>
      </rPr>
      <t>#</t>
    </r>
    <r>
      <rPr>
        <b/>
        <sz val="10"/>
        <rFont val="Calibri"/>
        <family val="2"/>
        <scheme val="minor"/>
      </rPr>
      <t xml:space="preserve"> working assumption that the land without planning permission is at zero value</t>
    </r>
  </si>
  <si>
    <t>Assets as at 31st March 2019  £17,710</t>
  </si>
  <si>
    <r>
      <rPr>
        <b/>
        <sz val="12"/>
        <color rgb="FFFF0000"/>
        <rFont val="Calibri"/>
        <family val="2"/>
        <scheme val="minor"/>
      </rPr>
      <t>*</t>
    </r>
    <r>
      <rPr>
        <b/>
        <sz val="10"/>
        <rFont val="Calibri"/>
        <family val="2"/>
        <scheme val="minor"/>
      </rPr>
      <t xml:space="preserve"> Custodian Trusteeship. The land and hall is held and managed on trust under a governing   document </t>
    </r>
  </si>
  <si>
    <t>Assets as at 31st March 2020  £17,644</t>
  </si>
  <si>
    <t>Assets as at 31st March 2021  £17,644</t>
  </si>
  <si>
    <t>Assets as at 31st March 2022  £17,644</t>
  </si>
  <si>
    <t>Page 9</t>
  </si>
  <si>
    <t>Assets</t>
  </si>
  <si>
    <t>YOY Anaysis</t>
  </si>
  <si>
    <t>2022/2023</t>
  </si>
  <si>
    <t>Savings A/C opening Balance</t>
  </si>
  <si>
    <t>Bank A/C opening Balance</t>
  </si>
  <si>
    <t>less unpresented cheques</t>
  </si>
  <si>
    <t>2022/23</t>
  </si>
  <si>
    <t>Transaction Date</t>
  </si>
  <si>
    <t xml:space="preserve">Transaction Ref </t>
  </si>
  <si>
    <t>Open Space/Maintenance End of Season</t>
  </si>
  <si>
    <t>Open Space/Maintenance Mid Season</t>
  </si>
  <si>
    <t>VAT126</t>
  </si>
  <si>
    <t>IPT Ins VAT cannot be re-claimed</t>
  </si>
  <si>
    <t>Add VAT items to VAT 126 Reclaim spreadsheet</t>
  </si>
  <si>
    <t>VAT 126</t>
  </si>
  <si>
    <t>HP - OfficeJet Pro 8024e All-in-One Wireless Inkjet Printer</t>
  </si>
  <si>
    <t>ACER - Swift 3 14" Laptop - AMD Ryzen 5, 1 TB SSD, Silver</t>
  </si>
  <si>
    <t>VAT Number
 (GB unless stated)</t>
  </si>
  <si>
    <t>Alice Owens  (Clerk)</t>
  </si>
  <si>
    <t>2023/2024</t>
  </si>
  <si>
    <t>Paid as one payment email the Church and advise when paid</t>
  </si>
  <si>
    <t>Invoice required</t>
  </si>
  <si>
    <t>Email Mr Porteous when paid</t>
  </si>
  <si>
    <t>Just pay - they will acknowledge</t>
  </si>
  <si>
    <r>
      <t xml:space="preserve">See List of donations below - </t>
    </r>
    <r>
      <rPr>
        <b/>
        <sz val="10"/>
        <color theme="1"/>
        <rFont val="Calibri"/>
        <family val="2"/>
        <scheme val="minor"/>
      </rPr>
      <t>Suggest remain the same</t>
    </r>
    <r>
      <rPr>
        <sz val="10"/>
        <color theme="1"/>
        <rFont val="Calibri"/>
        <family val="2"/>
        <scheme val="minor"/>
      </rPr>
      <t xml:space="preserve"> </t>
    </r>
  </si>
  <si>
    <r>
      <t xml:space="preserve">Reserved for VH should they need any assistance during the year </t>
    </r>
    <r>
      <rPr>
        <b/>
        <sz val="10"/>
        <color theme="1"/>
        <rFont val="Calibri"/>
        <family val="2"/>
        <scheme val="minor"/>
      </rPr>
      <t>Remain the same</t>
    </r>
  </si>
  <si>
    <t>Remain the same</t>
  </si>
  <si>
    <r>
      <t>CCB 12.5% increase this year, BALC £5 less ICO same SLCC due Dec'22</t>
    </r>
    <r>
      <rPr>
        <b/>
        <sz val="10"/>
        <color theme="1"/>
        <rFont val="Calibri"/>
        <family val="2"/>
        <scheme val="minor"/>
      </rPr>
      <t xml:space="preserve"> Remain Same</t>
    </r>
  </si>
  <si>
    <t>Variance Explanation and
2023/2024Budget Notes</t>
  </si>
  <si>
    <t>Assets as at 31st March 2023  £18,332</t>
  </si>
  <si>
    <t>Total Assets</t>
  </si>
  <si>
    <t>done</t>
  </si>
  <si>
    <t>SO</t>
  </si>
  <si>
    <t>Alice Owens</t>
  </si>
  <si>
    <t>FPO</t>
  </si>
  <si>
    <t>HALC</t>
  </si>
  <si>
    <t>DD</t>
  </si>
  <si>
    <t>Midgham Village Hall</t>
  </si>
  <si>
    <t>Berkshire Citizins Advice</t>
  </si>
  <si>
    <t>Donation</t>
  </si>
  <si>
    <t>Subscription</t>
  </si>
  <si>
    <t>Remain the same to allow for potential increase</t>
  </si>
  <si>
    <t>Appointed new auditor who charges £100/audit - suggest reduce to £100</t>
  </si>
  <si>
    <r>
      <t xml:space="preserve">Increase to prepare for  Clerks training </t>
    </r>
    <r>
      <rPr>
        <b/>
        <sz val="10"/>
        <color theme="1"/>
        <rFont val="Calibri"/>
        <family val="2"/>
        <scheme val="minor"/>
      </rPr>
      <t>ILCA</t>
    </r>
    <r>
      <rPr>
        <sz val="10"/>
        <color theme="1"/>
        <rFont val="Calibri"/>
        <family val="2"/>
        <scheme val="minor"/>
      </rPr>
      <t xml:space="preserve"> £144 (icl VAT) 
</t>
    </r>
    <r>
      <rPr>
        <b/>
        <sz val="10"/>
        <color theme="1"/>
        <rFont val="Calibri"/>
        <family val="2"/>
        <scheme val="minor"/>
      </rPr>
      <t>ILCA to CILCA</t>
    </r>
    <r>
      <rPr>
        <sz val="10"/>
        <color theme="1"/>
        <rFont val="Calibri"/>
        <family val="2"/>
        <scheme val="minor"/>
      </rPr>
      <t xml:space="preserve"> £144 (incl VAT) </t>
    </r>
    <r>
      <rPr>
        <b/>
        <sz val="10"/>
        <color theme="1"/>
        <rFont val="Calibri"/>
        <family val="2"/>
        <scheme val="minor"/>
      </rPr>
      <t>CILCA</t>
    </r>
    <r>
      <rPr>
        <sz val="10"/>
        <color theme="1"/>
        <rFont val="Calibri"/>
        <family val="2"/>
        <scheme val="minor"/>
      </rPr>
      <t xml:space="preserve"> £420 (none vatable)   </t>
    </r>
    <r>
      <rPr>
        <b/>
        <sz val="10"/>
        <color theme="1"/>
        <rFont val="Calibri"/>
        <family val="2"/>
        <scheme val="minor"/>
      </rPr>
      <t>FILCA</t>
    </r>
    <r>
      <rPr>
        <sz val="10"/>
        <color theme="1"/>
        <rFont val="Calibri"/>
        <family val="2"/>
        <scheme val="minor"/>
      </rPr>
      <t xml:space="preserve"> £144 (incl VAT)</t>
    </r>
  </si>
  <si>
    <t>Clerk salary 238.10/month which is 2857.20 - suggest 3000 to allow for pay scale changes</t>
  </si>
  <si>
    <t>No election this year</t>
  </si>
  <si>
    <t xml:space="preserve">Tom Porteous electricity for defib </t>
  </si>
  <si>
    <t>Difference between F9 less the sum of F13 to F16. Surplus S137 not allocated can be used if other requests for donations are received during the year.  See notes on Line 9(H) for who can apply</t>
  </si>
  <si>
    <t>Unsure if any capital expenditure projects in the pipeline?</t>
  </si>
  <si>
    <t>West Berks District Council</t>
  </si>
  <si>
    <t>Anthony Fenn (Chair)</t>
  </si>
  <si>
    <t xml:space="preserve"> to 31st March 2025</t>
  </si>
  <si>
    <t>Expenditure as at 31st March 2025</t>
  </si>
  <si>
    <t>Revenue  to year end 31st March 2025</t>
  </si>
  <si>
    <t>Homeworkers Allowance</t>
  </si>
  <si>
    <t>Data</t>
  </si>
  <si>
    <t>CBAS Membership</t>
  </si>
  <si>
    <t>Bridget Knight</t>
  </si>
  <si>
    <t>Internal Audit</t>
  </si>
  <si>
    <t>St Matthew's</t>
  </si>
  <si>
    <t>AJGIBL</t>
  </si>
  <si>
    <t>Norton</t>
  </si>
  <si>
    <t>Parish Council Websites</t>
  </si>
  <si>
    <t>Web Hosting</t>
  </si>
  <si>
    <t>Mid and End Season Grounds Maintenance</t>
  </si>
  <si>
    <t>Email hosting</t>
  </si>
  <si>
    <t>General Expenses (inc printer ink, web and email hosting etc)</t>
  </si>
  <si>
    <t>Proposed Budget 2025/2026 (see separate Budget Spreadsheet)</t>
  </si>
  <si>
    <t>Budgeted 2024/25</t>
  </si>
  <si>
    <t>Odin Manners - there was a slight increase this year; suggest buget 2300 to allow for any increase</t>
  </si>
  <si>
    <t>Suggest reduce to £600 - looking back we don't seem to spend close to £1500</t>
  </si>
  <si>
    <t>Allowance for S137 is £10.81/electorate (244) £2637.64 (2024/25).  It is to be used for grants to Charities, groups, community services but not individuals. Increase in S137 allowance</t>
  </si>
  <si>
    <t>Not yet filled - suggest remain the same</t>
  </si>
  <si>
    <t>Income from PRECPT payments  2024/25</t>
  </si>
  <si>
    <t>Funds available for 2025/26</t>
  </si>
  <si>
    <t>Total Expenditure to 31st March 2025</t>
  </si>
  <si>
    <t>Expected expenditure to 31st Mar'25</t>
  </si>
  <si>
    <t>Predicted Balance at 31st March 2025</t>
  </si>
  <si>
    <t>£10,000 of this is ringfenced for VH funding - this level of funding is a one of so propose precept request of £10000</t>
  </si>
  <si>
    <t>Lloyds</t>
  </si>
  <si>
    <t>Service Charge</t>
  </si>
  <si>
    <r>
      <t>Bank Reconcilliation as</t>
    </r>
    <r>
      <rPr>
        <sz val="14"/>
        <color theme="1"/>
        <rFont val="Calibri"/>
        <family val="2"/>
        <scheme val="minor"/>
      </rPr>
      <t xml:space="preserve"> at 31st March 2025</t>
    </r>
  </si>
  <si>
    <t>Opening balance 1 Apr 2024</t>
  </si>
  <si>
    <t>Budget v Actual 2024/25</t>
  </si>
  <si>
    <t>Reason For Payment</t>
  </si>
  <si>
    <t>Payments over £100 as at 31st March 2025</t>
  </si>
  <si>
    <t>Assets as at 31st March 2024  £18,332</t>
  </si>
  <si>
    <t>Assets as at 31st March 2025  £18,332</t>
  </si>
  <si>
    <t>Asset Register as at 31st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</si>
</sst>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
    <numFmt numFmtId="165" formatCode="_-* #,##0_-;\-* #,##0_-;_-* &quot;-&quot;??_-;_-@_-"/>
    <numFmt numFmtId="166" formatCode="0_ ;[Red]\-0\ "/>
  </numFmts>
  <fonts count="39" x14ac:knownFonts="1">
    <font>
      <sz val="11"/>
      <color theme="1"/>
      <name val="Calibri"/>
      <family val="2"/>
      <scheme val="minor"/>
    </font>
    <font>
      <sz val="11"/>
      <color rgb="FFFF0000"/>
      <name val="Calibri"/>
      <family val="2"/>
      <scheme val="minor"/>
    </font>
    <font>
      <b/>
      <sz val="11"/>
      <color theme="1"/>
      <name val="Calibri"/>
      <family val="2"/>
      <scheme val="minor"/>
    </font>
    <font>
      <b/>
      <sz val="14"/>
      <name val="Arial"/>
      <family val="2"/>
    </font>
    <font>
      <sz val="11"/>
      <name val="Calibri"/>
      <family val="2"/>
      <scheme val="minor"/>
    </font>
    <font>
      <b/>
      <sz val="11"/>
      <color rgb="FF3F3F3F"/>
      <name val="Calibri"/>
      <family val="2"/>
      <scheme val="minor"/>
    </font>
    <font>
      <sz val="11"/>
      <color theme="1"/>
      <name val="Calibri"/>
      <family val="2"/>
      <scheme val="minor"/>
    </font>
    <font>
      <sz val="10"/>
      <name val="Arial"/>
      <family val="2"/>
    </font>
    <font>
      <b/>
      <sz val="11"/>
      <name val="Calibri"/>
      <family val="2"/>
      <scheme val="minor"/>
    </font>
    <font>
      <sz val="8"/>
      <name val="Calibri"/>
      <family val="2"/>
      <scheme val="minor"/>
    </font>
    <font>
      <sz val="8"/>
      <color theme="1"/>
      <name val="Calibri"/>
      <family val="2"/>
      <scheme val="minor"/>
    </font>
    <font>
      <b/>
      <sz val="14"/>
      <color theme="1"/>
      <name val="Calibri"/>
      <family val="2"/>
      <scheme val="minor"/>
    </font>
    <font>
      <b/>
      <sz val="20"/>
      <color theme="1"/>
      <name val="Calibri"/>
      <family val="2"/>
      <scheme val="minor"/>
    </font>
    <font>
      <b/>
      <sz val="18"/>
      <color theme="1"/>
      <name val="Calibri"/>
      <family val="2"/>
      <scheme val="minor"/>
    </font>
    <font>
      <b/>
      <sz val="16"/>
      <color theme="1"/>
      <name val="Calibri"/>
      <family val="2"/>
      <scheme val="minor"/>
    </font>
    <font>
      <sz val="14"/>
      <color theme="1"/>
      <name val="Calibri"/>
      <family val="2"/>
      <scheme val="minor"/>
    </font>
    <font>
      <b/>
      <sz val="12"/>
      <color theme="1"/>
      <name val="Calibri"/>
      <family val="2"/>
      <scheme val="minor"/>
    </font>
    <font>
      <b/>
      <sz val="9"/>
      <color rgb="FF3F3F3F"/>
      <name val="Calibri"/>
      <family val="2"/>
      <scheme val="minor"/>
    </font>
    <font>
      <sz val="10"/>
      <name val="Calibri"/>
      <family val="2"/>
      <scheme val="minor"/>
    </font>
    <font>
      <sz val="11"/>
      <color rgb="FF3F3F3F"/>
      <name val="Calibri"/>
      <family val="2"/>
      <scheme val="minor"/>
    </font>
    <font>
      <sz val="7"/>
      <color rgb="FF3F3F3F"/>
      <name val="Calibri"/>
      <family val="2"/>
      <scheme val="minor"/>
    </font>
    <font>
      <sz val="10"/>
      <color theme="1"/>
      <name val="Calibri"/>
      <family val="2"/>
      <scheme val="minor"/>
    </font>
    <font>
      <b/>
      <sz val="11"/>
      <color theme="3"/>
      <name val="Calibri"/>
      <family val="2"/>
      <scheme val="minor"/>
    </font>
    <font>
      <b/>
      <sz val="12"/>
      <name val="Calibri"/>
      <family val="2"/>
      <scheme val="minor"/>
    </font>
    <font>
      <b/>
      <sz val="14"/>
      <name val="Calibri"/>
      <family val="2"/>
      <scheme val="minor"/>
    </font>
    <font>
      <b/>
      <sz val="11"/>
      <color rgb="FFFF0000"/>
      <name val="Calibri"/>
      <family val="2"/>
      <scheme val="minor"/>
    </font>
    <font>
      <b/>
      <sz val="16"/>
      <color rgb="FF3F3F3F"/>
      <name val="Calibri"/>
      <family val="2"/>
      <scheme val="minor"/>
    </font>
    <font>
      <sz val="9"/>
      <name val="Calibri"/>
      <family val="2"/>
      <scheme val="minor"/>
    </font>
    <font>
      <b/>
      <sz val="10"/>
      <color theme="1"/>
      <name val="Calibri"/>
      <family val="2"/>
      <scheme val="minor"/>
    </font>
    <font>
      <b/>
      <sz val="9"/>
      <color theme="1"/>
      <name val="Calibri"/>
      <family val="2"/>
      <scheme val="minor"/>
    </font>
    <font>
      <b/>
      <sz val="9"/>
      <name val="Calibri"/>
      <family val="2"/>
      <scheme val="minor"/>
    </font>
    <font>
      <sz val="10"/>
      <color theme="1"/>
      <name val="Arial"/>
      <family val="2"/>
    </font>
    <font>
      <sz val="12"/>
      <name val="Calibri"/>
      <family val="2"/>
      <scheme val="minor"/>
    </font>
    <font>
      <b/>
      <sz val="10"/>
      <name val="Calibri"/>
      <family val="2"/>
      <scheme val="minor"/>
    </font>
    <font>
      <b/>
      <i/>
      <sz val="10"/>
      <name val="Calibri"/>
      <family val="2"/>
      <scheme val="minor"/>
    </font>
    <font>
      <b/>
      <sz val="10"/>
      <color rgb="FFFF0000"/>
      <name val="Calibri"/>
      <family val="2"/>
      <scheme val="minor"/>
    </font>
    <font>
      <b/>
      <sz val="12"/>
      <color rgb="FFFF0000"/>
      <name val="Calibri"/>
      <family val="2"/>
      <scheme val="minor"/>
    </font>
    <font>
      <sz val="9"/>
      <color theme="1"/>
      <name val="Calibri"/>
      <family val="2"/>
      <scheme val="minor"/>
    </font>
    <font>
      <b/>
      <sz val="9"/>
      <color rgb="FF00B050"/>
      <name val="Calibri"/>
      <family val="2"/>
      <scheme val="minor"/>
    </font>
  </fonts>
  <fills count="1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rgb="FFFFFF66"/>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lightGray">
        <bgColor theme="4" tint="0.79998168889431442"/>
      </patternFill>
    </fill>
    <fill>
      <patternFill patternType="solid">
        <fgColor theme="3" tint="0.59999389629810485"/>
        <bgColor indexed="64"/>
      </patternFill>
    </fill>
    <fill>
      <patternFill patternType="solid">
        <fgColor rgb="FFFFFF00"/>
        <bgColor indexed="64"/>
      </patternFill>
    </fill>
  </fills>
  <borders count="67">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3F3F3F"/>
      </left>
      <right/>
      <top style="thin">
        <color rgb="FF3F3F3F"/>
      </top>
      <bottom style="thin">
        <color rgb="FF3F3F3F"/>
      </bottom>
      <diagonal/>
    </border>
    <border>
      <left style="medium">
        <color indexed="64"/>
      </left>
      <right/>
      <top style="thin">
        <color indexed="64"/>
      </top>
      <bottom style="thin">
        <color indexed="64"/>
      </bottom>
      <diagonal/>
    </border>
    <border>
      <left/>
      <right style="thin">
        <color rgb="FF3F3F3F"/>
      </right>
      <top style="thin">
        <color rgb="FF3F3F3F"/>
      </top>
      <bottom style="thin">
        <color rgb="FF3F3F3F"/>
      </bottom>
      <diagonal/>
    </border>
    <border>
      <left style="thin">
        <color indexed="64"/>
      </left>
      <right style="thin">
        <color rgb="FF3F3F3F"/>
      </right>
      <top style="thin">
        <color indexed="64"/>
      </top>
      <bottom style="thin">
        <color indexed="64"/>
      </bottom>
      <diagonal/>
    </border>
    <border>
      <left/>
      <right/>
      <top style="thin">
        <color indexed="64"/>
      </top>
      <bottom style="thin">
        <color indexed="64"/>
      </bottom>
      <diagonal/>
    </border>
    <border>
      <left style="thin">
        <color rgb="FF3F3F3F"/>
      </left>
      <right/>
      <top style="thin">
        <color indexed="64"/>
      </top>
      <bottom style="thin">
        <color indexed="64"/>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rgb="FF3F3F3F"/>
      </left>
      <right style="thin">
        <color indexed="64"/>
      </right>
      <top/>
      <bottom style="thin">
        <color rgb="FF3F3F3F"/>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top/>
      <bottom style="thin">
        <color rgb="FF3F3F3F"/>
      </bottom>
      <diagonal/>
    </border>
    <border>
      <left style="medium">
        <color indexed="64"/>
      </left>
      <right style="thin">
        <color rgb="FF3F3F3F"/>
      </right>
      <top/>
      <bottom style="thin">
        <color rgb="FF3F3F3F"/>
      </bottom>
      <diagonal/>
    </border>
    <border>
      <left style="thin">
        <color rgb="FF3F3F3F"/>
      </left>
      <right/>
      <top/>
      <bottom style="thin">
        <color rgb="FF3F3F3F"/>
      </bottom>
      <diagonal/>
    </border>
    <border>
      <left style="medium">
        <color indexed="64"/>
      </left>
      <right style="thin">
        <color rgb="FF3F3F3F"/>
      </right>
      <top/>
      <bottom/>
      <diagonal/>
    </border>
    <border>
      <left style="medium">
        <color indexed="64"/>
      </left>
      <right style="thin">
        <color rgb="FF3F3F3F"/>
      </right>
      <top style="medium">
        <color indexed="64"/>
      </top>
      <bottom style="thin">
        <color rgb="FF3F3F3F"/>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5" fillId="2" borderId="1" applyNumberFormat="0" applyAlignment="0" applyProtection="0"/>
    <xf numFmtId="44" fontId="6" fillId="0" borderId="0" applyFont="0" applyFill="0" applyBorder="0" applyAlignment="0" applyProtection="0"/>
    <xf numFmtId="0" fontId="7" fillId="0" borderId="0"/>
    <xf numFmtId="44" fontId="7" fillId="0" borderId="0" applyFont="0" applyFill="0" applyBorder="0" applyAlignment="0" applyProtection="0"/>
    <xf numFmtId="43" fontId="6" fillId="0" borderId="0" applyFont="0" applyFill="0" applyBorder="0" applyAlignment="0" applyProtection="0"/>
  </cellStyleXfs>
  <cellXfs count="448">
    <xf numFmtId="0" fontId="0" fillId="0" borderId="0" xfId="0"/>
    <xf numFmtId="0" fontId="2" fillId="0" borderId="0" xfId="0" applyFont="1"/>
    <xf numFmtId="0" fontId="4" fillId="0" borderId="0" xfId="0" applyFont="1"/>
    <xf numFmtId="17" fontId="0" fillId="0" borderId="0" xfId="0" applyNumberFormat="1"/>
    <xf numFmtId="43" fontId="0" fillId="0" borderId="0" xfId="0" applyNumberFormat="1"/>
    <xf numFmtId="17" fontId="2" fillId="0" borderId="0" xfId="0" applyNumberFormat="1" applyFont="1"/>
    <xf numFmtId="0" fontId="1" fillId="0" borderId="0" xfId="0" applyFont="1"/>
    <xf numFmtId="43" fontId="1" fillId="0" borderId="0" xfId="0" applyNumberFormat="1" applyFont="1"/>
    <xf numFmtId="164" fontId="4" fillId="3" borderId="1" xfId="1" applyNumberFormat="1" applyFont="1" applyFill="1"/>
    <xf numFmtId="164" fontId="4" fillId="3" borderId="3" xfId="1" applyNumberFormat="1" applyFont="1" applyFill="1" applyBorder="1"/>
    <xf numFmtId="164" fontId="0" fillId="0" borderId="3" xfId="0" applyNumberFormat="1" applyBorder="1"/>
    <xf numFmtId="17" fontId="4" fillId="0" borderId="0" xfId="0" applyNumberFormat="1" applyFont="1"/>
    <xf numFmtId="43" fontId="4" fillId="0" borderId="0" xfId="0" applyNumberFormat="1" applyFont="1"/>
    <xf numFmtId="0" fontId="10" fillId="0" borderId="0" xfId="0" applyFont="1"/>
    <xf numFmtId="0" fontId="11" fillId="0" borderId="0" xfId="0" applyFont="1"/>
    <xf numFmtId="0" fontId="2" fillId="0" borderId="0" xfId="0" applyFont="1" applyAlignment="1">
      <alignment horizontal="right"/>
    </xf>
    <xf numFmtId="0" fontId="0" fillId="0" borderId="0" xfId="0" applyAlignment="1">
      <alignment wrapText="1"/>
    </xf>
    <xf numFmtId="0" fontId="12" fillId="0" borderId="0" xfId="0" applyFont="1" applyAlignment="1">
      <alignment horizontal="center"/>
    </xf>
    <xf numFmtId="0" fontId="13" fillId="0" borderId="0" xfId="0" applyFont="1" applyAlignment="1">
      <alignment horizontal="center"/>
    </xf>
    <xf numFmtId="14" fontId="15" fillId="0" borderId="0" xfId="0" applyNumberFormat="1" applyFont="1" applyAlignment="1">
      <alignment horizontal="center"/>
    </xf>
    <xf numFmtId="15" fontId="11" fillId="0" borderId="0" xfId="0" applyNumberFormat="1" applyFont="1" applyAlignment="1">
      <alignment horizontal="center"/>
    </xf>
    <xf numFmtId="0" fontId="16" fillId="0" borderId="0" xfId="0" applyFont="1" applyAlignment="1">
      <alignment horizontal="center"/>
    </xf>
    <xf numFmtId="0" fontId="3" fillId="0" borderId="0" xfId="0" applyFont="1"/>
    <xf numFmtId="0" fontId="0" fillId="0" borderId="0" xfId="0" applyAlignment="1">
      <alignment horizontal="center"/>
    </xf>
    <xf numFmtId="0" fontId="17" fillId="4" borderId="3" xfId="1" applyFont="1" applyFill="1" applyBorder="1" applyAlignment="1">
      <alignment horizontal="center"/>
    </xf>
    <xf numFmtId="0" fontId="17" fillId="4" borderId="3" xfId="1" applyFont="1" applyFill="1" applyBorder="1" applyAlignment="1">
      <alignment horizontal="center" wrapText="1"/>
    </xf>
    <xf numFmtId="0" fontId="4" fillId="3" borderId="3" xfId="1" applyFont="1" applyFill="1" applyBorder="1"/>
    <xf numFmtId="0" fontId="0" fillId="0" borderId="3" xfId="0" applyBorder="1" applyAlignment="1">
      <alignment horizontal="center"/>
    </xf>
    <xf numFmtId="0" fontId="0" fillId="0" borderId="3" xfId="0" applyBorder="1"/>
    <xf numFmtId="164" fontId="0" fillId="3" borderId="3" xfId="0" applyNumberFormat="1" applyFill="1" applyBorder="1"/>
    <xf numFmtId="0" fontId="0" fillId="3" borderId="3" xfId="0" applyFill="1" applyBorder="1"/>
    <xf numFmtId="164" fontId="0" fillId="0" borderId="0" xfId="0" applyNumberFormat="1"/>
    <xf numFmtId="4" fontId="0" fillId="0" borderId="0" xfId="0" applyNumberFormat="1"/>
    <xf numFmtId="0" fontId="5" fillId="5" borderId="20" xfId="1" applyFill="1" applyBorder="1" applyAlignment="1">
      <alignment horizontal="center"/>
    </xf>
    <xf numFmtId="4" fontId="5" fillId="5" borderId="21" xfId="1" applyNumberFormat="1" applyFill="1" applyBorder="1" applyAlignment="1">
      <alignment horizontal="center"/>
    </xf>
    <xf numFmtId="164" fontId="0" fillId="5" borderId="22" xfId="0" applyNumberFormat="1" applyFill="1" applyBorder="1"/>
    <xf numFmtId="16" fontId="19" fillId="3" borderId="18" xfId="1" applyNumberFormat="1" applyFont="1" applyFill="1" applyBorder="1"/>
    <xf numFmtId="164" fontId="19" fillId="3" borderId="3" xfId="1" applyNumberFormat="1" applyFont="1" applyFill="1" applyBorder="1"/>
    <xf numFmtId="164" fontId="20" fillId="3" borderId="3" xfId="1" applyNumberFormat="1" applyFont="1" applyFill="1" applyBorder="1" applyAlignment="1">
      <alignment wrapText="1"/>
    </xf>
    <xf numFmtId="164" fontId="19" fillId="3" borderId="19" xfId="1" applyNumberFormat="1" applyFont="1" applyFill="1" applyBorder="1"/>
    <xf numFmtId="0" fontId="11" fillId="0" borderId="0" xfId="0" applyFont="1" applyAlignment="1">
      <alignment horizontal="left"/>
    </xf>
    <xf numFmtId="0" fontId="16" fillId="0" borderId="0" xfId="0" applyFont="1"/>
    <xf numFmtId="2" fontId="16" fillId="0" borderId="0" xfId="0" applyNumberFormat="1" applyFont="1"/>
    <xf numFmtId="14" fontId="16" fillId="0" borderId="0" xfId="0" applyNumberFormat="1" applyFont="1"/>
    <xf numFmtId="17" fontId="16" fillId="0" borderId="0" xfId="0" applyNumberFormat="1" applyFont="1" applyAlignment="1">
      <alignment vertical="center"/>
    </xf>
    <xf numFmtId="0" fontId="16" fillId="0" borderId="0" xfId="0" applyFont="1" applyAlignment="1">
      <alignment vertical="center"/>
    </xf>
    <xf numFmtId="2" fontId="16" fillId="0" borderId="0" xfId="0" applyNumberFormat="1" applyFont="1" applyAlignment="1">
      <alignment vertical="center"/>
    </xf>
    <xf numFmtId="2" fontId="16" fillId="0" borderId="0" xfId="0" applyNumberFormat="1" applyFont="1" applyAlignment="1">
      <alignment horizontal="left" indent="1"/>
    </xf>
    <xf numFmtId="0" fontId="2" fillId="4" borderId="23" xfId="0" applyFont="1" applyFill="1" applyBorder="1"/>
    <xf numFmtId="0" fontId="2" fillId="4" borderId="24" xfId="0" applyFont="1" applyFill="1" applyBorder="1"/>
    <xf numFmtId="43" fontId="2" fillId="4" borderId="25" xfId="0" applyNumberFormat="1" applyFont="1" applyFill="1" applyBorder="1"/>
    <xf numFmtId="43" fontId="0" fillId="4" borderId="26" xfId="0" applyNumberFormat="1" applyFill="1" applyBorder="1"/>
    <xf numFmtId="164" fontId="0" fillId="4" borderId="27" xfId="0" applyNumberFormat="1" applyFill="1" applyBorder="1"/>
    <xf numFmtId="164" fontId="2" fillId="4" borderId="28" xfId="0" applyNumberFormat="1" applyFont="1" applyFill="1" applyBorder="1"/>
    <xf numFmtId="0" fontId="0" fillId="3" borderId="18" xfId="0" applyFill="1" applyBorder="1"/>
    <xf numFmtId="44" fontId="0" fillId="3" borderId="3" xfId="0" applyNumberFormat="1" applyFill="1" applyBorder="1"/>
    <xf numFmtId="43" fontId="0" fillId="3" borderId="0" xfId="0" applyNumberFormat="1" applyFill="1"/>
    <xf numFmtId="164" fontId="0" fillId="3" borderId="0" xfId="0" applyNumberFormat="1" applyFill="1"/>
    <xf numFmtId="164" fontId="0" fillId="3" borderId="16" xfId="0" applyNumberFormat="1" applyFill="1" applyBorder="1"/>
    <xf numFmtId="164" fontId="19" fillId="3" borderId="0" xfId="1" applyNumberFormat="1" applyFont="1" applyFill="1" applyBorder="1"/>
    <xf numFmtId="49" fontId="0" fillId="3" borderId="3" xfId="0" applyNumberFormat="1" applyFill="1" applyBorder="1"/>
    <xf numFmtId="43" fontId="0" fillId="3" borderId="29" xfId="0" applyNumberFormat="1" applyFill="1" applyBorder="1"/>
    <xf numFmtId="43" fontId="0" fillId="3" borderId="12" xfId="0" applyNumberFormat="1" applyFill="1" applyBorder="1"/>
    <xf numFmtId="164" fontId="19" fillId="3" borderId="9" xfId="1" applyNumberFormat="1" applyFont="1" applyFill="1" applyBorder="1"/>
    <xf numFmtId="164" fontId="0" fillId="3" borderId="9" xfId="0" applyNumberFormat="1" applyFill="1" applyBorder="1"/>
    <xf numFmtId="0" fontId="0" fillId="3" borderId="0" xfId="0" applyFill="1"/>
    <xf numFmtId="164" fontId="1" fillId="3" borderId="16" xfId="0" applyNumberFormat="1" applyFont="1" applyFill="1" applyBorder="1"/>
    <xf numFmtId="0" fontId="0" fillId="3" borderId="3" xfId="0" applyFill="1" applyBorder="1" applyAlignment="1">
      <alignment horizontal="right"/>
    </xf>
    <xf numFmtId="164" fontId="1" fillId="3" borderId="30" xfId="1" applyNumberFormat="1" applyFont="1" applyFill="1" applyBorder="1"/>
    <xf numFmtId="43" fontId="2" fillId="3" borderId="3" xfId="0" applyNumberFormat="1" applyFont="1" applyFill="1" applyBorder="1"/>
    <xf numFmtId="43" fontId="5" fillId="3" borderId="3" xfId="1" applyNumberFormat="1" applyFill="1" applyBorder="1"/>
    <xf numFmtId="164" fontId="2" fillId="3" borderId="9" xfId="0" applyNumberFormat="1" applyFont="1" applyFill="1" applyBorder="1"/>
    <xf numFmtId="164" fontId="0" fillId="3" borderId="17" xfId="0" applyNumberFormat="1" applyFill="1" applyBorder="1"/>
    <xf numFmtId="0" fontId="0" fillId="3" borderId="2" xfId="0" applyFill="1" applyBorder="1"/>
    <xf numFmtId="43" fontId="19" fillId="3" borderId="0" xfId="1" applyNumberFormat="1" applyFont="1" applyFill="1" applyBorder="1"/>
    <xf numFmtId="43" fontId="19" fillId="3" borderId="3" xfId="1" applyNumberFormat="1" applyFont="1" applyFill="1" applyBorder="1"/>
    <xf numFmtId="2" fontId="0" fillId="0" borderId="0" xfId="0" applyNumberFormat="1"/>
    <xf numFmtId="44" fontId="2" fillId="3" borderId="3" xfId="0" applyNumberFormat="1" applyFont="1" applyFill="1" applyBorder="1"/>
    <xf numFmtId="0" fontId="2" fillId="3" borderId="31" xfId="0" applyFont="1" applyFill="1" applyBorder="1"/>
    <xf numFmtId="0" fontId="2" fillId="3" borderId="32" xfId="0" applyFont="1" applyFill="1" applyBorder="1"/>
    <xf numFmtId="43" fontId="2" fillId="3" borderId="32" xfId="0" applyNumberFormat="1" applyFont="1" applyFill="1" applyBorder="1"/>
    <xf numFmtId="164" fontId="2" fillId="3" borderId="32" xfId="0" applyNumberFormat="1" applyFont="1" applyFill="1" applyBorder="1"/>
    <xf numFmtId="164" fontId="2" fillId="4" borderId="12" xfId="0" applyNumberFormat="1" applyFont="1" applyFill="1" applyBorder="1"/>
    <xf numFmtId="164" fontId="2" fillId="4" borderId="9" xfId="0" applyNumberFormat="1" applyFont="1" applyFill="1" applyBorder="1"/>
    <xf numFmtId="164" fontId="2" fillId="4" borderId="17" xfId="0" applyNumberFormat="1" applyFont="1" applyFill="1" applyBorder="1"/>
    <xf numFmtId="0" fontId="2" fillId="3" borderId="2" xfId="0" applyFont="1" applyFill="1" applyBorder="1"/>
    <xf numFmtId="0" fontId="2" fillId="3" borderId="0" xfId="0" applyFont="1" applyFill="1"/>
    <xf numFmtId="2" fontId="2" fillId="3" borderId="0" xfId="0" applyNumberFormat="1" applyFont="1" applyFill="1"/>
    <xf numFmtId="164" fontId="2" fillId="3" borderId="0" xfId="0" applyNumberFormat="1" applyFont="1" applyFill="1"/>
    <xf numFmtId="164" fontId="2" fillId="3" borderId="16" xfId="0" applyNumberFormat="1" applyFont="1" applyFill="1" applyBorder="1"/>
    <xf numFmtId="2" fontId="0" fillId="3" borderId="0" xfId="0" applyNumberFormat="1" applyFill="1"/>
    <xf numFmtId="164" fontId="4" fillId="3" borderId="14" xfId="1" applyNumberFormat="1" applyFont="1" applyFill="1" applyBorder="1"/>
    <xf numFmtId="0" fontId="14" fillId="0" borderId="0" xfId="0" applyFont="1"/>
    <xf numFmtId="0" fontId="0" fillId="0" borderId="3" xfId="0" applyBorder="1" applyAlignment="1">
      <alignment wrapText="1"/>
    </xf>
    <xf numFmtId="0" fontId="5" fillId="6" borderId="3" xfId="1" applyFill="1" applyBorder="1" applyAlignment="1">
      <alignment horizontal="center"/>
    </xf>
    <xf numFmtId="0" fontId="5" fillId="6" borderId="3" xfId="1" applyFill="1" applyBorder="1" applyAlignment="1">
      <alignment horizontal="center" wrapText="1"/>
    </xf>
    <xf numFmtId="0" fontId="17" fillId="6" borderId="3" xfId="1" applyFont="1" applyFill="1" applyBorder="1" applyAlignment="1">
      <alignment horizontal="center" wrapText="1"/>
    </xf>
    <xf numFmtId="16" fontId="4" fillId="2" borderId="3" xfId="1" applyNumberFormat="1" applyFont="1" applyBorder="1"/>
    <xf numFmtId="0" fontId="4" fillId="2" borderId="3" xfId="1" applyFont="1" applyBorder="1" applyAlignment="1">
      <alignment horizontal="center"/>
    </xf>
    <xf numFmtId="0" fontId="4" fillId="2" borderId="3" xfId="1" applyFont="1" applyBorder="1" applyAlignment="1">
      <alignment wrapText="1"/>
    </xf>
    <xf numFmtId="43" fontId="4" fillId="2" borderId="3" xfId="1" applyNumberFormat="1" applyFont="1" applyBorder="1"/>
    <xf numFmtId="0" fontId="9" fillId="2" borderId="3" xfId="1" applyFont="1" applyBorder="1" applyAlignment="1">
      <alignment horizontal="center"/>
    </xf>
    <xf numFmtId="43" fontId="0" fillId="0" borderId="3" xfId="0" applyNumberFormat="1" applyBorder="1"/>
    <xf numFmtId="164" fontId="1" fillId="3" borderId="3" xfId="1" applyNumberFormat="1" applyFont="1" applyFill="1" applyBorder="1"/>
    <xf numFmtId="43" fontId="0" fillId="0" borderId="3" xfId="0" applyNumberFormat="1" applyBorder="1" applyAlignment="1">
      <alignment horizontal="right"/>
    </xf>
    <xf numFmtId="0" fontId="4" fillId="0" borderId="5" xfId="1" applyFont="1" applyFill="1" applyBorder="1"/>
    <xf numFmtId="164" fontId="4" fillId="0" borderId="3" xfId="1" applyNumberFormat="1" applyFont="1" applyFill="1" applyBorder="1"/>
    <xf numFmtId="0" fontId="4" fillId="0" borderId="3" xfId="1" applyFont="1" applyFill="1" applyBorder="1" applyAlignment="1">
      <alignment horizontal="left"/>
    </xf>
    <xf numFmtId="0" fontId="4" fillId="0" borderId="7" xfId="1" applyFont="1" applyFill="1" applyBorder="1" applyAlignment="1">
      <alignment horizontal="center"/>
    </xf>
    <xf numFmtId="0" fontId="4" fillId="3" borderId="3" xfId="1" applyFont="1" applyFill="1" applyBorder="1" applyAlignment="1">
      <alignment horizontal="left"/>
    </xf>
    <xf numFmtId="0" fontId="0" fillId="0" borderId="0" xfId="0" applyAlignment="1">
      <alignment horizontal="left"/>
    </xf>
    <xf numFmtId="43" fontId="0" fillId="0" borderId="38" xfId="0" applyNumberFormat="1" applyBorder="1"/>
    <xf numFmtId="0" fontId="21" fillId="0" borderId="0" xfId="0" applyFont="1"/>
    <xf numFmtId="0" fontId="17" fillId="4" borderId="3" xfId="1" applyFont="1" applyFill="1" applyBorder="1" applyAlignment="1">
      <alignment horizontal="center" vertical="center"/>
    </xf>
    <xf numFmtId="0" fontId="4" fillId="3" borderId="3" xfId="1" applyFont="1" applyFill="1" applyBorder="1" applyAlignment="1">
      <alignment vertical="top"/>
    </xf>
    <xf numFmtId="0" fontId="4" fillId="6" borderId="3" xfId="1" applyFont="1" applyFill="1" applyBorder="1" applyAlignment="1">
      <alignment vertical="top"/>
    </xf>
    <xf numFmtId="0" fontId="4" fillId="0" borderId="12" xfId="1" applyFont="1" applyFill="1" applyBorder="1" applyAlignment="1">
      <alignment horizontal="center" vertical="top"/>
    </xf>
    <xf numFmtId="0" fontId="4" fillId="0" borderId="3" xfId="1" applyFont="1" applyFill="1" applyBorder="1" applyAlignment="1">
      <alignment vertical="top"/>
    </xf>
    <xf numFmtId="0" fontId="4" fillId="6" borderId="12" xfId="1" applyFont="1" applyFill="1" applyBorder="1" applyAlignment="1">
      <alignment horizontal="center" vertical="top"/>
    </xf>
    <xf numFmtId="0" fontId="4" fillId="3" borderId="13" xfId="1" applyFont="1" applyFill="1" applyBorder="1" applyAlignment="1">
      <alignment horizontal="center"/>
    </xf>
    <xf numFmtId="0" fontId="4" fillId="0" borderId="3" xfId="1" applyFont="1" applyFill="1" applyBorder="1" applyAlignment="1">
      <alignment horizontal="center"/>
    </xf>
    <xf numFmtId="0" fontId="4" fillId="0" borderId="14" xfId="1" applyFont="1" applyFill="1" applyBorder="1" applyAlignment="1">
      <alignment horizontal="center" vertical="center"/>
    </xf>
    <xf numFmtId="0" fontId="22" fillId="0" borderId="0" xfId="0" applyFont="1"/>
    <xf numFmtId="0" fontId="2" fillId="4" borderId="0" xfId="0" applyFont="1" applyFill="1"/>
    <xf numFmtId="43" fontId="2" fillId="4" borderId="0" xfId="0" applyNumberFormat="1" applyFont="1" applyFill="1"/>
    <xf numFmtId="0" fontId="0" fillId="0" borderId="0" xfId="0" applyAlignment="1">
      <alignment horizontal="right"/>
    </xf>
    <xf numFmtId="17" fontId="11" fillId="0" borderId="0" xfId="0" applyNumberFormat="1" applyFont="1"/>
    <xf numFmtId="0" fontId="0" fillId="0" borderId="14" xfId="0" applyBorder="1" applyAlignment="1">
      <alignment horizontal="center"/>
    </xf>
    <xf numFmtId="0" fontId="4" fillId="0" borderId="3" xfId="1" applyFont="1" applyFill="1" applyBorder="1"/>
    <xf numFmtId="43" fontId="4" fillId="0" borderId="3" xfId="1" applyNumberFormat="1" applyFont="1" applyFill="1" applyBorder="1"/>
    <xf numFmtId="0" fontId="4" fillId="0" borderId="3" xfId="1" applyFont="1" applyFill="1" applyBorder="1" applyAlignment="1"/>
    <xf numFmtId="0" fontId="4" fillId="0" borderId="14" xfId="1" applyFont="1" applyFill="1" applyBorder="1"/>
    <xf numFmtId="164" fontId="4" fillId="3" borderId="3" xfId="1" applyNumberFormat="1" applyFont="1" applyFill="1" applyBorder="1" applyAlignment="1">
      <alignment wrapText="1"/>
    </xf>
    <xf numFmtId="0" fontId="17" fillId="8" borderId="3" xfId="1" applyFont="1" applyFill="1" applyBorder="1" applyAlignment="1">
      <alignment horizontal="center" wrapText="1"/>
    </xf>
    <xf numFmtId="0" fontId="4" fillId="0" borderId="14" xfId="1" applyFont="1" applyFill="1" applyBorder="1" applyAlignment="1">
      <alignment horizontal="left"/>
    </xf>
    <xf numFmtId="43" fontId="0" fillId="0" borderId="14" xfId="0" applyNumberFormat="1" applyBorder="1"/>
    <xf numFmtId="0" fontId="4" fillId="3" borderId="39" xfId="1" applyFont="1" applyFill="1" applyBorder="1" applyAlignment="1">
      <alignment horizontal="center" vertical="top"/>
    </xf>
    <xf numFmtId="0" fontId="4" fillId="6" borderId="39" xfId="1" applyFont="1" applyFill="1" applyBorder="1" applyAlignment="1">
      <alignment horizontal="center" vertical="top"/>
    </xf>
    <xf numFmtId="0" fontId="4" fillId="0" borderId="39" xfId="1" applyFont="1" applyFill="1" applyBorder="1" applyAlignment="1">
      <alignment horizontal="center" vertical="top"/>
    </xf>
    <xf numFmtId="0" fontId="4" fillId="6" borderId="15" xfId="1" applyFont="1" applyFill="1" applyBorder="1" applyAlignment="1">
      <alignment horizontal="center" vertical="top"/>
    </xf>
    <xf numFmtId="0" fontId="21" fillId="0" borderId="0" xfId="0" applyFont="1" applyAlignment="1">
      <alignment wrapText="1"/>
    </xf>
    <xf numFmtId="165" fontId="6" fillId="11" borderId="3" xfId="0" applyNumberFormat="1" applyFont="1" applyFill="1" applyBorder="1" applyAlignment="1">
      <alignment vertical="top"/>
    </xf>
    <xf numFmtId="165" fontId="6" fillId="9" borderId="3" xfId="0" applyNumberFormat="1" applyFont="1" applyFill="1" applyBorder="1" applyAlignment="1">
      <alignment vertical="top"/>
    </xf>
    <xf numFmtId="41" fontId="4" fillId="9" borderId="3" xfId="0" applyNumberFormat="1" applyFont="1" applyFill="1" applyBorder="1" applyAlignment="1">
      <alignment horizontal="right"/>
    </xf>
    <xf numFmtId="41" fontId="4" fillId="11" borderId="3" xfId="0" applyNumberFormat="1" applyFont="1" applyFill="1" applyBorder="1" applyAlignment="1">
      <alignment horizontal="right"/>
    </xf>
    <xf numFmtId="0" fontId="8" fillId="9" borderId="3" xfId="0" applyFont="1" applyFill="1" applyBorder="1" applyAlignment="1">
      <alignment horizontal="center" vertical="center"/>
    </xf>
    <xf numFmtId="0" fontId="8" fillId="11" borderId="3" xfId="0" applyFont="1" applyFill="1" applyBorder="1" applyAlignment="1">
      <alignment horizontal="center" vertical="center"/>
    </xf>
    <xf numFmtId="0" fontId="4" fillId="0" borderId="15" xfId="1" applyFont="1" applyFill="1" applyBorder="1" applyAlignment="1">
      <alignment horizontal="center" vertical="top"/>
    </xf>
    <xf numFmtId="0" fontId="4" fillId="6" borderId="3" xfId="1" applyFont="1" applyFill="1" applyBorder="1" applyAlignment="1">
      <alignment horizontal="center" vertical="top"/>
    </xf>
    <xf numFmtId="3" fontId="0" fillId="0" borderId="0" xfId="0" applyNumberFormat="1"/>
    <xf numFmtId="41" fontId="4" fillId="9" borderId="3" xfId="0" applyNumberFormat="1" applyFont="1" applyFill="1" applyBorder="1" applyAlignment="1">
      <alignment horizontal="center"/>
    </xf>
    <xf numFmtId="16" fontId="4" fillId="0" borderId="14" xfId="1" applyNumberFormat="1" applyFont="1" applyFill="1" applyBorder="1" applyAlignment="1">
      <alignment vertical="center"/>
    </xf>
    <xf numFmtId="0" fontId="0" fillId="0" borderId="14" xfId="0" applyBorder="1"/>
    <xf numFmtId="43" fontId="4" fillId="0" borderId="37" xfId="1" applyNumberFormat="1" applyFont="1" applyFill="1" applyBorder="1"/>
    <xf numFmtId="164" fontId="19" fillId="0" borderId="3" xfId="1" applyNumberFormat="1" applyFont="1" applyFill="1" applyBorder="1"/>
    <xf numFmtId="4" fontId="0" fillId="0" borderId="3" xfId="0" applyNumberFormat="1" applyBorder="1"/>
    <xf numFmtId="43" fontId="4" fillId="0" borderId="14" xfId="1" applyNumberFormat="1" applyFont="1" applyFill="1" applyBorder="1"/>
    <xf numFmtId="0" fontId="3" fillId="0" borderId="0" xfId="0" applyFont="1" applyAlignment="1">
      <alignment horizontal="left" vertical="top"/>
    </xf>
    <xf numFmtId="0" fontId="4" fillId="0" borderId="0" xfId="0" applyFont="1" applyAlignment="1">
      <alignment vertical="top"/>
    </xf>
    <xf numFmtId="0" fontId="0" fillId="0" borderId="0" xfId="0" applyAlignment="1">
      <alignment vertical="top"/>
    </xf>
    <xf numFmtId="0" fontId="5" fillId="4" borderId="8" xfId="1" applyFill="1" applyBorder="1" applyAlignment="1">
      <alignment horizontal="center" vertical="top" wrapText="1"/>
    </xf>
    <xf numFmtId="0" fontId="5" fillId="4" borderId="10" xfId="1" applyFill="1" applyBorder="1" applyAlignment="1">
      <alignment horizontal="center" vertical="center"/>
    </xf>
    <xf numFmtId="0" fontId="5" fillId="4" borderId="3" xfId="1" applyFill="1" applyBorder="1" applyAlignment="1">
      <alignment horizontal="center" vertical="top" wrapText="1"/>
    </xf>
    <xf numFmtId="0" fontId="5" fillId="4" borderId="9" xfId="1" applyFill="1" applyBorder="1" applyAlignment="1">
      <alignment horizontal="left" vertical="top" wrapText="1"/>
    </xf>
    <xf numFmtId="0" fontId="26" fillId="4" borderId="10" xfId="1" applyFont="1" applyFill="1" applyBorder="1" applyAlignment="1">
      <alignment horizontal="center" vertical="center" wrapText="1"/>
    </xf>
    <xf numFmtId="0" fontId="4" fillId="3" borderId="40" xfId="1" applyFont="1" applyFill="1" applyBorder="1" applyAlignment="1">
      <alignment horizontal="center" vertical="center"/>
    </xf>
    <xf numFmtId="0" fontId="4" fillId="3" borderId="41" xfId="1" applyFont="1" applyFill="1" applyBorder="1" applyAlignment="1">
      <alignment vertical="center"/>
    </xf>
    <xf numFmtId="0" fontId="0" fillId="0" borderId="0" xfId="0" applyAlignment="1">
      <alignment vertical="center"/>
    </xf>
    <xf numFmtId="0" fontId="4" fillId="3" borderId="5" xfId="1" applyFont="1" applyFill="1" applyBorder="1" applyAlignment="1">
      <alignment vertical="center"/>
    </xf>
    <xf numFmtId="0" fontId="21" fillId="0" borderId="3" xfId="0" applyFont="1" applyBorder="1" applyAlignment="1">
      <alignment vertical="center" wrapText="1"/>
    </xf>
    <xf numFmtId="0" fontId="4" fillId="3" borderId="11" xfId="1" applyFont="1" applyFill="1" applyBorder="1" applyAlignment="1">
      <alignment vertical="center"/>
    </xf>
    <xf numFmtId="0" fontId="4" fillId="3" borderId="42" xfId="1" applyFont="1" applyFill="1" applyBorder="1" applyAlignment="1">
      <alignment horizontal="center" vertical="center"/>
    </xf>
    <xf numFmtId="0" fontId="4" fillId="3" borderId="37" xfId="1" applyFont="1" applyFill="1" applyBorder="1" applyAlignment="1">
      <alignment vertical="center"/>
    </xf>
    <xf numFmtId="0" fontId="21" fillId="0" borderId="14" xfId="0" applyFont="1" applyBorder="1" applyAlignment="1">
      <alignment vertical="center" wrapText="1"/>
    </xf>
    <xf numFmtId="0" fontId="4" fillId="6" borderId="43" xfId="1" applyFont="1" applyFill="1" applyBorder="1" applyAlignment="1">
      <alignment horizontal="center" vertical="center"/>
    </xf>
    <xf numFmtId="0" fontId="23" fillId="6" borderId="26" xfId="1" applyNumberFormat="1" applyFont="1" applyFill="1" applyBorder="1" applyAlignment="1">
      <alignment vertical="center"/>
    </xf>
    <xf numFmtId="0" fontId="21" fillId="0" borderId="22" xfId="0" applyFont="1" applyBorder="1" applyAlignment="1">
      <alignment vertical="center" wrapText="1"/>
    </xf>
    <xf numFmtId="0" fontId="4" fillId="3" borderId="12" xfId="1" applyFont="1" applyFill="1" applyBorder="1" applyAlignment="1">
      <alignment vertical="center" wrapText="1"/>
    </xf>
    <xf numFmtId="0" fontId="0" fillId="0" borderId="2" xfId="0" applyBorder="1" applyAlignment="1">
      <alignment vertical="center"/>
    </xf>
    <xf numFmtId="0" fontId="4" fillId="3" borderId="18" xfId="1" applyFont="1" applyFill="1" applyBorder="1" applyAlignment="1">
      <alignment horizontal="center" vertical="center"/>
    </xf>
    <xf numFmtId="0" fontId="4" fillId="3" borderId="33" xfId="1" applyFont="1" applyFill="1" applyBorder="1" applyAlignment="1">
      <alignment horizontal="center" vertical="center"/>
    </xf>
    <xf numFmtId="0" fontId="4" fillId="3" borderId="37" xfId="1" applyFont="1" applyFill="1" applyBorder="1" applyAlignment="1">
      <alignment vertical="center" wrapText="1"/>
    </xf>
    <xf numFmtId="0" fontId="21" fillId="0" borderId="44" xfId="0" applyFont="1" applyBorder="1" applyAlignment="1">
      <alignment vertical="center" wrapText="1"/>
    </xf>
    <xf numFmtId="0" fontId="4" fillId="3" borderId="4" xfId="1" applyFont="1" applyFill="1" applyBorder="1" applyAlignment="1">
      <alignment horizontal="center" vertical="center"/>
    </xf>
    <xf numFmtId="42" fontId="0" fillId="4" borderId="3" xfId="0" applyNumberFormat="1" applyFill="1" applyBorder="1" applyAlignment="1">
      <alignment vertical="top"/>
    </xf>
    <xf numFmtId="44" fontId="0" fillId="0" borderId="0" xfId="0" applyNumberFormat="1" applyAlignment="1">
      <alignment vertical="top"/>
    </xf>
    <xf numFmtId="0" fontId="29" fillId="0" borderId="12" xfId="0" applyFont="1" applyBorder="1" applyAlignment="1">
      <alignment horizontal="left" vertical="top"/>
    </xf>
    <xf numFmtId="0" fontId="29" fillId="0" borderId="13" xfId="0" applyFont="1" applyBorder="1" applyAlignment="1">
      <alignment horizontal="left" vertical="top"/>
    </xf>
    <xf numFmtId="42" fontId="0" fillId="0" borderId="3" xfId="0" applyNumberFormat="1" applyBorder="1" applyAlignment="1">
      <alignment vertical="top"/>
    </xf>
    <xf numFmtId="42" fontId="0" fillId="0" borderId="0" xfId="0" applyNumberFormat="1" applyAlignment="1">
      <alignment vertical="top"/>
    </xf>
    <xf numFmtId="0" fontId="21" fillId="0" borderId="0" xfId="0" applyFont="1" applyAlignment="1">
      <alignment vertical="top"/>
    </xf>
    <xf numFmtId="0" fontId="21" fillId="0" borderId="0" xfId="0" applyFont="1" applyAlignment="1">
      <alignment vertical="top" wrapText="1"/>
    </xf>
    <xf numFmtId="42" fontId="4" fillId="0" borderId="3" xfId="1" applyNumberFormat="1" applyFont="1" applyFill="1" applyBorder="1" applyAlignment="1">
      <alignment vertical="top"/>
    </xf>
    <xf numFmtId="0" fontId="21" fillId="0" borderId="15" xfId="0" applyFont="1" applyBorder="1" applyAlignment="1">
      <alignment vertical="top"/>
    </xf>
    <xf numFmtId="42" fontId="2" fillId="6" borderId="3" xfId="0" applyNumberFormat="1" applyFont="1" applyFill="1" applyBorder="1" applyAlignment="1">
      <alignment vertical="top"/>
    </xf>
    <xf numFmtId="0" fontId="0" fillId="7" borderId="3" xfId="0" applyFill="1" applyBorder="1" applyAlignment="1">
      <alignment horizontal="center" wrapText="1"/>
    </xf>
    <xf numFmtId="0" fontId="31" fillId="0" borderId="0" xfId="0" applyFont="1"/>
    <xf numFmtId="0" fontId="0" fillId="13" borderId="3" xfId="0" applyFill="1" applyBorder="1"/>
    <xf numFmtId="0" fontId="4" fillId="0" borderId="1" xfId="1" applyFont="1" applyFill="1"/>
    <xf numFmtId="164" fontId="4" fillId="0" borderId="1" xfId="1" applyNumberFormat="1" applyFont="1" applyFill="1"/>
    <xf numFmtId="0" fontId="4" fillId="0" borderId="1" xfId="1" applyFont="1" applyFill="1" applyAlignment="1">
      <alignment horizontal="left"/>
    </xf>
    <xf numFmtId="16" fontId="4" fillId="13" borderId="47" xfId="1" applyNumberFormat="1" applyFont="1" applyFill="1" applyBorder="1" applyAlignment="1">
      <alignment vertical="center"/>
    </xf>
    <xf numFmtId="16" fontId="4" fillId="13" borderId="0" xfId="1" applyNumberFormat="1" applyFont="1" applyFill="1" applyBorder="1"/>
    <xf numFmtId="0" fontId="4" fillId="3" borderId="13" xfId="1" applyFont="1" applyFill="1" applyBorder="1"/>
    <xf numFmtId="0" fontId="25" fillId="0" borderId="0" xfId="0" applyFont="1"/>
    <xf numFmtId="44" fontId="0" fillId="0" borderId="0" xfId="0" applyNumberFormat="1"/>
    <xf numFmtId="0" fontId="4" fillId="0" borderId="14" xfId="1" applyFont="1" applyFill="1" applyBorder="1" applyAlignment="1"/>
    <xf numFmtId="0" fontId="4" fillId="0" borderId="14" xfId="1" applyFont="1" applyFill="1" applyBorder="1" applyAlignment="1">
      <alignment horizontal="center"/>
    </xf>
    <xf numFmtId="164" fontId="4" fillId="0" borderId="14" xfId="1" applyNumberFormat="1" applyFont="1" applyFill="1" applyBorder="1"/>
    <xf numFmtId="16" fontId="19" fillId="3" borderId="14" xfId="1" applyNumberFormat="1" applyFont="1" applyFill="1" applyBorder="1"/>
    <xf numFmtId="4" fontId="0" fillId="0" borderId="14" xfId="0" applyNumberFormat="1" applyBorder="1"/>
    <xf numFmtId="164" fontId="0" fillId="0" borderId="14" xfId="0" applyNumberFormat="1" applyBorder="1"/>
    <xf numFmtId="16" fontId="5" fillId="3" borderId="51" xfId="1" applyNumberFormat="1" applyFill="1" applyBorder="1"/>
    <xf numFmtId="164" fontId="5" fillId="3" borderId="52" xfId="1" applyNumberFormat="1" applyFill="1" applyBorder="1"/>
    <xf numFmtId="164" fontId="5" fillId="3" borderId="52" xfId="1" applyNumberFormat="1" applyFill="1" applyBorder="1" applyAlignment="1">
      <alignment horizontal="right"/>
    </xf>
    <xf numFmtId="164" fontId="5" fillId="3" borderId="53" xfId="1" applyNumberFormat="1" applyFill="1" applyBorder="1"/>
    <xf numFmtId="0" fontId="21" fillId="0" borderId="19" xfId="0" applyFont="1" applyBorder="1" applyAlignment="1">
      <alignment vertical="center" wrapText="1"/>
    </xf>
    <xf numFmtId="0" fontId="0" fillId="0" borderId="54" xfId="0" applyBorder="1"/>
    <xf numFmtId="0" fontId="2" fillId="0" borderId="20" xfId="0" applyFont="1" applyBorder="1"/>
    <xf numFmtId="0" fontId="2" fillId="0" borderId="21" xfId="0" applyFont="1" applyBorder="1"/>
    <xf numFmtId="0" fontId="0" fillId="0" borderId="21" xfId="0" applyBorder="1"/>
    <xf numFmtId="0" fontId="0" fillId="0" borderId="18" xfId="0" applyBorder="1"/>
    <xf numFmtId="164" fontId="0" fillId="0" borderId="19" xfId="0" applyNumberFormat="1" applyBorder="1"/>
    <xf numFmtId="0" fontId="0" fillId="0" borderId="4" xfId="0" applyBorder="1"/>
    <xf numFmtId="0" fontId="0" fillId="0" borderId="45" xfId="0" applyBorder="1"/>
    <xf numFmtId="0" fontId="0" fillId="0" borderId="34" xfId="0" applyBorder="1"/>
    <xf numFmtId="43" fontId="2" fillId="0" borderId="13" xfId="0" applyNumberFormat="1" applyFont="1" applyBorder="1"/>
    <xf numFmtId="0" fontId="0" fillId="0" borderId="47" xfId="0" applyBorder="1" applyAlignment="1">
      <alignment wrapText="1"/>
    </xf>
    <xf numFmtId="0" fontId="0" fillId="0" borderId="55" xfId="0" applyBorder="1"/>
    <xf numFmtId="43" fontId="2" fillId="6" borderId="51" xfId="0" applyNumberFormat="1" applyFont="1" applyFill="1" applyBorder="1" applyAlignment="1">
      <alignment wrapText="1"/>
    </xf>
    <xf numFmtId="43" fontId="2" fillId="6" borderId="52" xfId="0" applyNumberFormat="1" applyFont="1" applyFill="1" applyBorder="1" applyAlignment="1">
      <alignment wrapText="1"/>
    </xf>
    <xf numFmtId="43" fontId="2" fillId="6" borderId="53" xfId="0" applyNumberFormat="1" applyFont="1" applyFill="1" applyBorder="1" applyAlignment="1">
      <alignment wrapText="1"/>
    </xf>
    <xf numFmtId="0" fontId="0" fillId="0" borderId="12" xfId="0" applyBorder="1" applyAlignment="1">
      <alignment wrapText="1"/>
    </xf>
    <xf numFmtId="164" fontId="2" fillId="6" borderId="50" xfId="0" applyNumberFormat="1" applyFont="1" applyFill="1" applyBorder="1"/>
    <xf numFmtId="16" fontId="4" fillId="13" borderId="13" xfId="1" applyNumberFormat="1" applyFont="1" applyFill="1" applyBorder="1"/>
    <xf numFmtId="164" fontId="2" fillId="6" borderId="46" xfId="0" applyNumberFormat="1" applyFont="1" applyFill="1" applyBorder="1"/>
    <xf numFmtId="0" fontId="23" fillId="0" borderId="0" xfId="3" applyFont="1"/>
    <xf numFmtId="0" fontId="32" fillId="0" borderId="0" xfId="3" applyFont="1"/>
    <xf numFmtId="0" fontId="18" fillId="0" borderId="0" xfId="3" applyFont="1"/>
    <xf numFmtId="0" fontId="33" fillId="0" borderId="0" xfId="3" applyFont="1"/>
    <xf numFmtId="164" fontId="18" fillId="0" borderId="0" xfId="3" applyNumberFormat="1" applyFont="1" applyAlignment="1">
      <alignment horizontal="right"/>
    </xf>
    <xf numFmtId="164" fontId="18" fillId="0" borderId="0" xfId="3" applyNumberFormat="1" applyFont="1"/>
    <xf numFmtId="0" fontId="18" fillId="0" borderId="0" xfId="3" applyFont="1" applyAlignment="1">
      <alignment horizontal="center"/>
    </xf>
    <xf numFmtId="164" fontId="18" fillId="0" borderId="0" xfId="3" applyNumberFormat="1" applyFont="1" applyAlignment="1">
      <alignment horizontal="center" wrapText="1"/>
    </xf>
    <xf numFmtId="0" fontId="23" fillId="0" borderId="0" xfId="3" applyFont="1" applyAlignment="1">
      <alignment horizontal="center"/>
    </xf>
    <xf numFmtId="0" fontId="33" fillId="5" borderId="3" xfId="3" applyFont="1" applyFill="1" applyBorder="1" applyAlignment="1">
      <alignment horizontal="center" vertical="center"/>
    </xf>
    <xf numFmtId="164" fontId="33" fillId="5" borderId="3" xfId="3" applyNumberFormat="1" applyFont="1" applyFill="1" applyBorder="1" applyAlignment="1">
      <alignment horizontal="center" vertical="center"/>
    </xf>
    <xf numFmtId="164" fontId="33" fillId="5" borderId="3" xfId="3" applyNumberFormat="1" applyFont="1" applyFill="1" applyBorder="1" applyAlignment="1">
      <alignment horizontal="center" vertical="center" wrapText="1"/>
    </xf>
    <xf numFmtId="0" fontId="33" fillId="0" borderId="0" xfId="3" applyFont="1" applyAlignment="1">
      <alignment horizontal="center" vertical="center"/>
    </xf>
    <xf numFmtId="0" fontId="34" fillId="10" borderId="0" xfId="3" applyFont="1" applyFill="1"/>
    <xf numFmtId="0" fontId="33" fillId="10" borderId="0" xfId="3" applyFont="1" applyFill="1"/>
    <xf numFmtId="0" fontId="18" fillId="10" borderId="3" xfId="3" applyFont="1" applyFill="1" applyBorder="1"/>
    <xf numFmtId="164" fontId="18" fillId="10" borderId="3" xfId="3" applyNumberFormat="1" applyFont="1" applyFill="1" applyBorder="1" applyAlignment="1">
      <alignment horizontal="left"/>
    </xf>
    <xf numFmtId="164" fontId="18" fillId="10" borderId="3" xfId="3" applyNumberFormat="1" applyFont="1" applyFill="1" applyBorder="1" applyAlignment="1">
      <alignment horizontal="left" wrapText="1"/>
    </xf>
    <xf numFmtId="0" fontId="18" fillId="10" borderId="3" xfId="3" applyFont="1" applyFill="1" applyBorder="1" applyAlignment="1">
      <alignment horizontal="center"/>
    </xf>
    <xf numFmtId="0" fontId="18" fillId="0" borderId="3" xfId="3" applyFont="1" applyBorder="1" applyAlignment="1">
      <alignment horizontal="left"/>
    </xf>
    <xf numFmtId="0" fontId="18" fillId="0" borderId="3" xfId="3" applyFont="1" applyBorder="1"/>
    <xf numFmtId="164" fontId="18" fillId="0" borderId="3" xfId="4" applyNumberFormat="1" applyFont="1" applyBorder="1" applyAlignment="1">
      <alignment horizontal="right"/>
    </xf>
    <xf numFmtId="164" fontId="18" fillId="0" borderId="3" xfId="4" applyNumberFormat="1" applyFont="1" applyBorder="1"/>
    <xf numFmtId="0" fontId="18" fillId="0" borderId="3" xfId="3" applyFont="1" applyBorder="1" applyAlignment="1">
      <alignment horizontal="center"/>
    </xf>
    <xf numFmtId="17" fontId="18" fillId="0" borderId="3" xfId="3" applyNumberFormat="1" applyFont="1" applyBorder="1" applyAlignment="1">
      <alignment horizontal="left"/>
    </xf>
    <xf numFmtId="8" fontId="18" fillId="0" borderId="3" xfId="3" applyNumberFormat="1" applyFont="1" applyBorder="1"/>
    <xf numFmtId="164" fontId="18" fillId="0" borderId="3" xfId="4" applyNumberFormat="1" applyFont="1" applyFill="1" applyBorder="1" applyAlignment="1">
      <alignment horizontal="right"/>
    </xf>
    <xf numFmtId="164" fontId="18" fillId="0" borderId="3" xfId="4" applyNumberFormat="1" applyFont="1" applyFill="1" applyBorder="1"/>
    <xf numFmtId="6" fontId="18" fillId="0" borderId="3" xfId="3" applyNumberFormat="1" applyFont="1" applyBorder="1"/>
    <xf numFmtId="0" fontId="18" fillId="0" borderId="3" xfId="3" applyFont="1" applyBorder="1" applyAlignment="1">
      <alignment wrapText="1"/>
    </xf>
    <xf numFmtId="0" fontId="35" fillId="0" borderId="3" xfId="3" applyFont="1" applyBorder="1"/>
    <xf numFmtId="0" fontId="18" fillId="10" borderId="0" xfId="3" applyFont="1" applyFill="1"/>
    <xf numFmtId="164" fontId="18" fillId="10" borderId="3" xfId="4" applyNumberFormat="1" applyFont="1" applyFill="1" applyBorder="1" applyAlignment="1">
      <alignment horizontal="right"/>
    </xf>
    <xf numFmtId="164" fontId="18" fillId="10" borderId="3" xfId="4" applyNumberFormat="1" applyFont="1" applyFill="1" applyBorder="1"/>
    <xf numFmtId="17" fontId="18" fillId="0" borderId="3" xfId="3" applyNumberFormat="1" applyFont="1" applyBorder="1" applyAlignment="1">
      <alignment horizontal="center"/>
    </xf>
    <xf numFmtId="164" fontId="33" fillId="6" borderId="3" xfId="3" applyNumberFormat="1" applyFont="1" applyFill="1" applyBorder="1"/>
    <xf numFmtId="0" fontId="18" fillId="6" borderId="3" xfId="3" applyFont="1" applyFill="1" applyBorder="1" applyAlignment="1">
      <alignment horizontal="center"/>
    </xf>
    <xf numFmtId="0" fontId="18" fillId="6" borderId="3" xfId="3" applyFont="1" applyFill="1" applyBorder="1"/>
    <xf numFmtId="164" fontId="33" fillId="5" borderId="3" xfId="3" applyNumberFormat="1" applyFont="1" applyFill="1" applyBorder="1"/>
    <xf numFmtId="0" fontId="18" fillId="5" borderId="3" xfId="3" applyFont="1" applyFill="1" applyBorder="1" applyAlignment="1">
      <alignment horizontal="center"/>
    </xf>
    <xf numFmtId="164" fontId="18" fillId="5" borderId="3" xfId="3" applyNumberFormat="1" applyFont="1" applyFill="1" applyBorder="1"/>
    <xf numFmtId="0" fontId="18" fillId="5" borderId="3" xfId="3" applyFont="1" applyFill="1" applyBorder="1"/>
    <xf numFmtId="164" fontId="18" fillId="0" borderId="0" xfId="4" applyNumberFormat="1" applyFont="1" applyFill="1" applyAlignment="1">
      <alignment horizontal="right"/>
    </xf>
    <xf numFmtId="164" fontId="18" fillId="0" borderId="0" xfId="4" applyNumberFormat="1" applyFont="1" applyAlignment="1">
      <alignment horizontal="right"/>
    </xf>
    <xf numFmtId="0" fontId="5" fillId="6" borderId="12" xfId="1" applyFill="1" applyBorder="1" applyAlignment="1">
      <alignment vertical="center" wrapText="1"/>
    </xf>
    <xf numFmtId="0" fontId="5" fillId="6" borderId="3" xfId="1" applyFill="1" applyBorder="1" applyAlignment="1">
      <alignment horizontal="center" vertical="center"/>
    </xf>
    <xf numFmtId="0" fontId="5" fillId="9" borderId="3" xfId="1" applyFill="1" applyBorder="1" applyAlignment="1">
      <alignment horizontal="center" vertical="center" wrapText="1"/>
    </xf>
    <xf numFmtId="0" fontId="5" fillId="11" borderId="3" xfId="1" applyFill="1" applyBorder="1" applyAlignment="1">
      <alignment horizontal="center" vertical="center" wrapText="1"/>
    </xf>
    <xf numFmtId="165" fontId="0" fillId="11" borderId="0" xfId="5" applyNumberFormat="1" applyFont="1" applyFill="1"/>
    <xf numFmtId="0" fontId="0" fillId="9" borderId="3" xfId="0" applyFill="1" applyBorder="1" applyAlignment="1">
      <alignment horizontal="right"/>
    </xf>
    <xf numFmtId="43" fontId="0" fillId="11" borderId="37" xfId="5" applyFont="1" applyFill="1" applyBorder="1" applyAlignment="1">
      <alignment vertical="center"/>
    </xf>
    <xf numFmtId="165" fontId="6" fillId="9" borderId="14" xfId="0" applyNumberFormat="1" applyFont="1" applyFill="1" applyBorder="1" applyAlignment="1">
      <alignment vertical="top"/>
    </xf>
    <xf numFmtId="165" fontId="6" fillId="11" borderId="14" xfId="0" applyNumberFormat="1" applyFont="1" applyFill="1" applyBorder="1" applyAlignment="1">
      <alignment vertical="top"/>
    </xf>
    <xf numFmtId="41" fontId="4" fillId="9" borderId="14" xfId="0" applyNumberFormat="1" applyFont="1" applyFill="1" applyBorder="1" applyAlignment="1">
      <alignment horizontal="right"/>
    </xf>
    <xf numFmtId="41" fontId="4" fillId="11" borderId="14" xfId="0" applyNumberFormat="1" applyFont="1" applyFill="1" applyBorder="1" applyAlignment="1">
      <alignment horizontal="right"/>
    </xf>
    <xf numFmtId="165" fontId="0" fillId="11" borderId="37" xfId="5" applyNumberFormat="1" applyFont="1" applyFill="1" applyBorder="1"/>
    <xf numFmtId="0" fontId="0" fillId="9" borderId="14" xfId="0" applyFill="1" applyBorder="1" applyAlignment="1">
      <alignment horizontal="right"/>
    </xf>
    <xf numFmtId="0" fontId="8" fillId="0" borderId="12" xfId="1" applyFont="1" applyFill="1" applyBorder="1" applyAlignment="1">
      <alignment vertical="top"/>
    </xf>
    <xf numFmtId="165" fontId="2" fillId="9" borderId="51" xfId="0" applyNumberFormat="1" applyFont="1" applyFill="1" applyBorder="1" applyAlignment="1">
      <alignment vertical="top"/>
    </xf>
    <xf numFmtId="165" fontId="2" fillId="11" borderId="52" xfId="0" applyNumberFormat="1" applyFont="1" applyFill="1" applyBorder="1" applyAlignment="1">
      <alignment vertical="top"/>
    </xf>
    <xf numFmtId="41" fontId="8" fillId="9" borderId="52" xfId="0" applyNumberFormat="1" applyFont="1" applyFill="1" applyBorder="1" applyAlignment="1">
      <alignment horizontal="right"/>
    </xf>
    <xf numFmtId="41" fontId="8" fillId="11" borderId="52" xfId="0" applyNumberFormat="1" applyFont="1" applyFill="1" applyBorder="1" applyAlignment="1">
      <alignment horizontal="right"/>
    </xf>
    <xf numFmtId="165" fontId="2" fillId="11" borderId="52" xfId="5" applyNumberFormat="1" applyFont="1" applyFill="1" applyBorder="1"/>
    <xf numFmtId="165" fontId="8" fillId="12" borderId="47" xfId="2" applyNumberFormat="1" applyFont="1" applyFill="1" applyBorder="1" applyAlignment="1">
      <alignment horizontal="left"/>
    </xf>
    <xf numFmtId="41" fontId="8" fillId="11" borderId="47" xfId="0" applyNumberFormat="1" applyFont="1" applyFill="1" applyBorder="1" applyAlignment="1">
      <alignment horizontal="left"/>
    </xf>
    <xf numFmtId="41" fontId="8" fillId="11" borderId="47" xfId="0" applyNumberFormat="1" applyFont="1" applyFill="1" applyBorder="1" applyAlignment="1">
      <alignment horizontal="center"/>
    </xf>
    <xf numFmtId="165" fontId="0" fillId="11" borderId="3" xfId="5" applyNumberFormat="1" applyFont="1" applyFill="1" applyBorder="1"/>
    <xf numFmtId="41" fontId="4" fillId="9" borderId="14" xfId="0" applyNumberFormat="1" applyFont="1" applyFill="1" applyBorder="1" applyAlignment="1">
      <alignment horizontal="center"/>
    </xf>
    <xf numFmtId="0" fontId="8" fillId="6" borderId="12" xfId="0" applyFont="1" applyFill="1" applyBorder="1"/>
    <xf numFmtId="165" fontId="8" fillId="9" borderId="51" xfId="0" applyNumberFormat="1" applyFont="1" applyFill="1" applyBorder="1"/>
    <xf numFmtId="165" fontId="8" fillId="11" borderId="52" xfId="0" applyNumberFormat="1" applyFont="1" applyFill="1" applyBorder="1"/>
    <xf numFmtId="165" fontId="8" fillId="9" borderId="52" xfId="0" applyNumberFormat="1" applyFont="1" applyFill="1" applyBorder="1"/>
    <xf numFmtId="165" fontId="8" fillId="9" borderId="52" xfId="0" applyNumberFormat="1" applyFont="1" applyFill="1" applyBorder="1" applyAlignment="1">
      <alignment horizontal="center"/>
    </xf>
    <xf numFmtId="8" fontId="2" fillId="4" borderId="3" xfId="0" applyNumberFormat="1" applyFont="1" applyFill="1" applyBorder="1"/>
    <xf numFmtId="164" fontId="5" fillId="3" borderId="0" xfId="1" applyNumberFormat="1" applyFill="1" applyBorder="1"/>
    <xf numFmtId="164" fontId="4" fillId="3" borderId="0" xfId="1" applyNumberFormat="1" applyFont="1" applyFill="1" applyBorder="1"/>
    <xf numFmtId="8" fontId="2" fillId="4" borderId="47" xfId="0" applyNumberFormat="1" applyFont="1" applyFill="1" applyBorder="1"/>
    <xf numFmtId="164" fontId="2" fillId="4" borderId="50" xfId="0" applyNumberFormat="1" applyFont="1" applyFill="1" applyBorder="1"/>
    <xf numFmtId="164" fontId="0" fillId="3" borderId="35" xfId="0" applyNumberFormat="1" applyFill="1" applyBorder="1"/>
    <xf numFmtId="0" fontId="4" fillId="0" borderId="3" xfId="0" applyFont="1" applyBorder="1"/>
    <xf numFmtId="43" fontId="4" fillId="0" borderId="3" xfId="0" applyNumberFormat="1" applyFont="1" applyBorder="1"/>
    <xf numFmtId="164" fontId="4" fillId="0" borderId="3" xfId="1" applyNumberFormat="1" applyFont="1" applyFill="1" applyBorder="1" applyAlignment="1">
      <alignment horizontal="center"/>
    </xf>
    <xf numFmtId="0" fontId="17" fillId="0" borderId="14" xfId="1" applyFont="1" applyFill="1" applyBorder="1" applyAlignment="1">
      <alignment horizontal="center" wrapText="1"/>
    </xf>
    <xf numFmtId="0" fontId="17" fillId="0" borderId="3" xfId="1" applyFont="1" applyFill="1" applyBorder="1" applyAlignment="1">
      <alignment horizontal="center" wrapText="1"/>
    </xf>
    <xf numFmtId="0" fontId="19" fillId="0" borderId="14" xfId="1" applyFont="1" applyFill="1" applyBorder="1" applyAlignment="1">
      <alignment horizontal="center" wrapText="1"/>
    </xf>
    <xf numFmtId="0" fontId="4" fillId="0" borderId="49" xfId="0" applyFont="1" applyBorder="1"/>
    <xf numFmtId="0" fontId="0" fillId="0" borderId="3" xfId="0" applyBorder="1" applyAlignment="1">
      <alignment horizontal="left"/>
    </xf>
    <xf numFmtId="0" fontId="4" fillId="0" borderId="49" xfId="1" applyFont="1" applyFill="1" applyBorder="1" applyAlignment="1"/>
    <xf numFmtId="2" fontId="0" fillId="0" borderId="3" xfId="0" applyNumberFormat="1" applyBorder="1"/>
    <xf numFmtId="0" fontId="17" fillId="14" borderId="3" xfId="1" applyFont="1" applyFill="1" applyBorder="1" applyAlignment="1">
      <alignment horizontal="center"/>
    </xf>
    <xf numFmtId="0" fontId="17" fillId="4" borderId="12" xfId="1" applyFont="1" applyFill="1" applyBorder="1" applyAlignment="1">
      <alignment horizontal="center"/>
    </xf>
    <xf numFmtId="0" fontId="17" fillId="4" borderId="13" xfId="1" applyFont="1" applyFill="1" applyBorder="1" applyAlignment="1">
      <alignment horizontal="center"/>
    </xf>
    <xf numFmtId="0" fontId="0" fillId="14" borderId="3" xfId="0" applyFill="1" applyBorder="1" applyAlignment="1">
      <alignment horizontal="center"/>
    </xf>
    <xf numFmtId="0" fontId="37" fillId="0" borderId="3" xfId="0" applyFont="1" applyBorder="1" applyAlignment="1">
      <alignment wrapText="1"/>
    </xf>
    <xf numFmtId="2" fontId="4" fillId="0" borderId="0" xfId="0" applyNumberFormat="1" applyFont="1" applyAlignment="1">
      <alignment vertical="top"/>
    </xf>
    <xf numFmtId="2" fontId="0" fillId="0" borderId="0" xfId="0" applyNumberFormat="1" applyAlignment="1">
      <alignment vertical="top"/>
    </xf>
    <xf numFmtId="1" fontId="0" fillId="0" borderId="3" xfId="0" applyNumberFormat="1" applyBorder="1" applyAlignment="1">
      <alignment vertical="center"/>
    </xf>
    <xf numFmtId="1" fontId="4" fillId="6" borderId="26" xfId="0" applyNumberFormat="1" applyFont="1" applyFill="1" applyBorder="1" applyAlignment="1">
      <alignment vertical="center"/>
    </xf>
    <xf numFmtId="1" fontId="0" fillId="0" borderId="12" xfId="0" applyNumberFormat="1" applyBorder="1" applyAlignment="1">
      <alignment vertical="center"/>
    </xf>
    <xf numFmtId="1" fontId="0" fillId="0" borderId="37" xfId="0" applyNumberFormat="1" applyBorder="1" applyAlignment="1">
      <alignment vertical="center"/>
    </xf>
    <xf numFmtId="1" fontId="0" fillId="0" borderId="35" xfId="0" applyNumberFormat="1" applyBorder="1" applyAlignment="1">
      <alignment vertical="center"/>
    </xf>
    <xf numFmtId="1" fontId="0" fillId="0" borderId="14" xfId="0" applyNumberFormat="1" applyBorder="1" applyAlignment="1">
      <alignment vertical="center"/>
    </xf>
    <xf numFmtId="42" fontId="2" fillId="0" borderId="0" xfId="0" applyNumberFormat="1" applyFont="1" applyAlignment="1">
      <alignment vertical="top"/>
    </xf>
    <xf numFmtId="6" fontId="2" fillId="0" borderId="0" xfId="0" applyNumberFormat="1" applyFont="1" applyAlignment="1">
      <alignment vertical="top"/>
    </xf>
    <xf numFmtId="166" fontId="4" fillId="0" borderId="3" xfId="1" applyNumberFormat="1" applyFont="1" applyFill="1" applyBorder="1" applyAlignment="1">
      <alignment vertical="center"/>
    </xf>
    <xf numFmtId="166" fontId="0" fillId="0" borderId="3" xfId="0" applyNumberFormat="1" applyBorder="1" applyAlignment="1">
      <alignment vertical="center"/>
    </xf>
    <xf numFmtId="166" fontId="4" fillId="0" borderId="14" xfId="1" applyNumberFormat="1" applyFont="1" applyFill="1" applyBorder="1" applyAlignment="1">
      <alignment vertical="center"/>
    </xf>
    <xf numFmtId="166" fontId="0" fillId="0" borderId="14" xfId="0" applyNumberFormat="1" applyBorder="1" applyAlignment="1">
      <alignment vertical="center"/>
    </xf>
    <xf numFmtId="166" fontId="4" fillId="6" borderId="21" xfId="0" applyNumberFormat="1" applyFont="1" applyFill="1" applyBorder="1" applyAlignment="1">
      <alignment vertical="center"/>
    </xf>
    <xf numFmtId="166" fontId="4" fillId="0" borderId="45" xfId="1" applyNumberFormat="1" applyFont="1" applyFill="1" applyBorder="1" applyAlignment="1">
      <alignment vertical="center"/>
    </xf>
    <xf numFmtId="166" fontId="0" fillId="0" borderId="45" xfId="0" applyNumberFormat="1" applyBorder="1" applyAlignment="1">
      <alignment vertical="center"/>
    </xf>
    <xf numFmtId="0" fontId="21" fillId="0" borderId="44" xfId="0" applyFont="1" applyBorder="1" applyAlignment="1">
      <alignment vertical="center"/>
    </xf>
    <xf numFmtId="0" fontId="8" fillId="0" borderId="47" xfId="0" applyFont="1" applyBorder="1" applyAlignment="1">
      <alignment vertical="top"/>
    </xf>
    <xf numFmtId="0" fontId="27" fillId="0" borderId="32" xfId="0" applyFont="1" applyBorder="1" applyAlignment="1">
      <alignment vertical="top"/>
    </xf>
    <xf numFmtId="41" fontId="4" fillId="0" borderId="47" xfId="0" applyNumberFormat="1" applyFont="1" applyBorder="1" applyAlignment="1">
      <alignment horizontal="right"/>
    </xf>
    <xf numFmtId="0" fontId="8" fillId="6" borderId="51" xfId="0" applyFont="1" applyFill="1" applyBorder="1" applyAlignment="1">
      <alignment horizontal="center" vertical="top"/>
    </xf>
    <xf numFmtId="0" fontId="8" fillId="6" borderId="62" xfId="0" applyFont="1" applyFill="1" applyBorder="1" applyAlignment="1">
      <alignment vertical="top"/>
    </xf>
    <xf numFmtId="165" fontId="8" fillId="6" borderId="52" xfId="0" applyNumberFormat="1" applyFont="1" applyFill="1" applyBorder="1"/>
    <xf numFmtId="0" fontId="28" fillId="7" borderId="53" xfId="0" applyFont="1" applyFill="1" applyBorder="1" applyAlignment="1">
      <alignment vertical="top"/>
    </xf>
    <xf numFmtId="0" fontId="38" fillId="4" borderId="9" xfId="1" applyFont="1" applyFill="1" applyBorder="1" applyAlignment="1">
      <alignment horizontal="center" vertical="top" wrapText="1"/>
    </xf>
    <xf numFmtId="0" fontId="4" fillId="3" borderId="63" xfId="1" applyFont="1" applyFill="1" applyBorder="1" applyAlignment="1">
      <alignment horizontal="center" vertical="center"/>
    </xf>
    <xf numFmtId="0" fontId="4" fillId="3" borderId="48" xfId="1" applyFont="1" applyFill="1" applyBorder="1" applyAlignment="1">
      <alignment vertical="center" wrapText="1"/>
    </xf>
    <xf numFmtId="166" fontId="4" fillId="0" borderId="47" xfId="1" applyNumberFormat="1" applyFont="1" applyFill="1" applyBorder="1" applyAlignment="1">
      <alignment vertical="center"/>
    </xf>
    <xf numFmtId="166" fontId="0" fillId="0" borderId="47" xfId="0" applyNumberFormat="1" applyBorder="1" applyAlignment="1">
      <alignment vertical="center"/>
    </xf>
    <xf numFmtId="1" fontId="0" fillId="0" borderId="15" xfId="0" applyNumberFormat="1" applyBorder="1" applyAlignment="1">
      <alignment vertical="center"/>
    </xf>
    <xf numFmtId="0" fontId="28" fillId="0" borderId="55" xfId="0" applyFont="1" applyBorder="1" applyAlignment="1">
      <alignment vertical="center" wrapText="1"/>
    </xf>
    <xf numFmtId="166" fontId="0" fillId="6" borderId="21" xfId="0" applyNumberFormat="1" applyFill="1" applyBorder="1" applyAlignment="1">
      <alignment vertical="center"/>
    </xf>
    <xf numFmtId="0" fontId="4" fillId="3" borderId="35" xfId="1" applyFont="1" applyFill="1" applyBorder="1" applyAlignment="1">
      <alignment vertical="center" wrapText="1"/>
    </xf>
    <xf numFmtId="0" fontId="21" fillId="0" borderId="46" xfId="0" applyFont="1" applyBorder="1" applyAlignment="1">
      <alignment vertical="center" wrapText="1"/>
    </xf>
    <xf numFmtId="0" fontId="18" fillId="0" borderId="0" xfId="0" applyFont="1" applyAlignment="1">
      <alignment horizontal="left"/>
    </xf>
    <xf numFmtId="0" fontId="2" fillId="0" borderId="0" xfId="0" applyFont="1" applyAlignment="1">
      <alignment vertical="top"/>
    </xf>
    <xf numFmtId="16" fontId="8" fillId="3" borderId="64" xfId="1" applyNumberFormat="1" applyFont="1" applyFill="1" applyBorder="1"/>
    <xf numFmtId="0" fontId="0" fillId="3" borderId="65" xfId="0" applyFill="1" applyBorder="1" applyAlignment="1">
      <alignment horizontal="center"/>
    </xf>
    <xf numFmtId="0" fontId="8" fillId="3" borderId="65" xfId="1" applyFont="1" applyFill="1" applyBorder="1" applyAlignment="1">
      <alignment horizontal="center"/>
    </xf>
    <xf numFmtId="0" fontId="8" fillId="3" borderId="65" xfId="1" applyFont="1" applyFill="1" applyBorder="1"/>
    <xf numFmtId="0" fontId="8" fillId="0" borderId="65" xfId="1" applyFont="1" applyFill="1" applyBorder="1" applyAlignment="1">
      <alignment horizontal="left"/>
    </xf>
    <xf numFmtId="164" fontId="8" fillId="3" borderId="65" xfId="1" applyNumberFormat="1" applyFont="1" applyFill="1" applyBorder="1"/>
    <xf numFmtId="0" fontId="8" fillId="3" borderId="65" xfId="1" applyFont="1" applyFill="1" applyBorder="1" applyAlignment="1"/>
    <xf numFmtId="164" fontId="8" fillId="3" borderId="66" xfId="1" applyNumberFormat="1" applyFont="1" applyFill="1" applyBorder="1"/>
    <xf numFmtId="0" fontId="0" fillId="0" borderId="56" xfId="0" applyBorder="1"/>
    <xf numFmtId="16" fontId="4" fillId="0" borderId="3" xfId="1" applyNumberFormat="1" applyFont="1" applyFill="1" applyBorder="1" applyAlignment="1">
      <alignment vertical="center"/>
    </xf>
    <xf numFmtId="14" fontId="4" fillId="0" borderId="14" xfId="1" applyNumberFormat="1" applyFont="1" applyFill="1" applyBorder="1" applyAlignment="1">
      <alignment horizontal="left"/>
    </xf>
    <xf numFmtId="43" fontId="4" fillId="0" borderId="0" xfId="1" applyNumberFormat="1" applyFont="1" applyFill="1" applyBorder="1"/>
    <xf numFmtId="0" fontId="9" fillId="3" borderId="12" xfId="1" applyFont="1" applyFill="1" applyBorder="1" applyAlignment="1">
      <alignment vertical="center"/>
    </xf>
    <xf numFmtId="0" fontId="21" fillId="0" borderId="12" xfId="0" applyFont="1" applyBorder="1" applyAlignment="1">
      <alignment vertical="center"/>
    </xf>
    <xf numFmtId="0" fontId="21" fillId="0" borderId="12" xfId="0" applyFont="1" applyBorder="1" applyAlignment="1">
      <alignment vertical="center" wrapText="1"/>
    </xf>
    <xf numFmtId="0" fontId="0" fillId="0" borderId="0" xfId="0" applyAlignment="1">
      <alignment horizontal="center" vertical="center"/>
    </xf>
    <xf numFmtId="0" fontId="4" fillId="0" borderId="0" xfId="1" applyFont="1" applyFill="1" applyBorder="1"/>
    <xf numFmtId="0" fontId="27" fillId="0" borderId="0" xfId="1" applyFont="1" applyFill="1" applyBorder="1" applyAlignment="1">
      <alignment wrapText="1"/>
    </xf>
    <xf numFmtId="0" fontId="27" fillId="0" borderId="0" xfId="1" applyFont="1" applyFill="1" applyBorder="1" applyAlignment="1"/>
    <xf numFmtId="0" fontId="0" fillId="14" borderId="0" xfId="0" applyFill="1" applyAlignment="1">
      <alignment horizontal="left"/>
    </xf>
    <xf numFmtId="0" fontId="0" fillId="8" borderId="3" xfId="0" applyFill="1" applyBorder="1" applyAlignment="1">
      <alignment horizontal="center"/>
    </xf>
    <xf numFmtId="0" fontId="11" fillId="0" borderId="32" xfId="0" applyFont="1" applyBorder="1" applyAlignment="1">
      <alignment horizontal="left"/>
    </xf>
    <xf numFmtId="0" fontId="11" fillId="0" borderId="56" xfId="0" applyFont="1" applyBorder="1" applyAlignment="1">
      <alignment horizontal="left"/>
    </xf>
    <xf numFmtId="0" fontId="2" fillId="4" borderId="59" xfId="0" applyFont="1" applyFill="1" applyBorder="1" applyAlignment="1">
      <alignment horizontal="right"/>
    </xf>
    <xf numFmtId="0" fontId="2" fillId="4" borderId="60" xfId="0" applyFont="1" applyFill="1" applyBorder="1" applyAlignment="1">
      <alignment horizontal="right"/>
    </xf>
    <xf numFmtId="0" fontId="2" fillId="4" borderId="61" xfId="0" applyFont="1" applyFill="1" applyBorder="1" applyAlignment="1">
      <alignment horizontal="right"/>
    </xf>
    <xf numFmtId="0" fontId="0" fillId="3" borderId="6" xfId="0" applyFill="1" applyBorder="1" applyAlignment="1">
      <alignment horizontal="right"/>
    </xf>
    <xf numFmtId="0" fontId="0" fillId="3" borderId="9" xfId="0" applyFill="1" applyBorder="1" applyAlignment="1">
      <alignment horizontal="right"/>
    </xf>
    <xf numFmtId="0" fontId="0" fillId="3" borderId="13" xfId="0" applyFill="1" applyBorder="1" applyAlignment="1">
      <alignment horizontal="right"/>
    </xf>
    <xf numFmtId="0" fontId="0" fillId="3" borderId="58" xfId="0" applyFill="1" applyBorder="1" applyAlignment="1">
      <alignment horizontal="right"/>
    </xf>
    <xf numFmtId="0" fontId="0" fillId="3" borderId="36" xfId="0" applyFill="1" applyBorder="1" applyAlignment="1">
      <alignment horizontal="right"/>
    </xf>
    <xf numFmtId="0" fontId="0" fillId="3" borderId="57" xfId="0" applyFill="1" applyBorder="1" applyAlignment="1">
      <alignment horizontal="right"/>
    </xf>
    <xf numFmtId="0" fontId="0" fillId="3" borderId="6" xfId="0" applyFill="1" applyBorder="1" applyAlignment="1">
      <alignment horizontal="left"/>
    </xf>
    <xf numFmtId="0" fontId="0" fillId="3" borderId="13" xfId="0" applyFill="1" applyBorder="1" applyAlignment="1">
      <alignment horizontal="left"/>
    </xf>
    <xf numFmtId="15" fontId="11" fillId="0" borderId="0" xfId="0" applyNumberFormat="1" applyFont="1" applyAlignment="1">
      <alignment horizontal="left"/>
    </xf>
    <xf numFmtId="0" fontId="2" fillId="4" borderId="31" xfId="0" applyFont="1" applyFill="1" applyBorder="1" applyAlignment="1">
      <alignment horizontal="left"/>
    </xf>
    <xf numFmtId="0" fontId="2" fillId="4" borderId="56" xfId="0" applyFont="1" applyFill="1" applyBorder="1" applyAlignment="1">
      <alignment horizontal="left"/>
    </xf>
    <xf numFmtId="0" fontId="2" fillId="4" borderId="6" xfId="0" applyFont="1" applyFill="1" applyBorder="1" applyAlignment="1">
      <alignment horizontal="left"/>
    </xf>
    <xf numFmtId="0" fontId="2" fillId="4" borderId="13" xfId="0" applyFont="1" applyFill="1" applyBorder="1" applyAlignment="1">
      <alignment horizontal="left"/>
    </xf>
    <xf numFmtId="164" fontId="0" fillId="3" borderId="9" xfId="0" applyNumberFormat="1" applyFill="1" applyBorder="1" applyAlignment="1">
      <alignment horizontal="left"/>
    </xf>
    <xf numFmtId="164" fontId="0" fillId="3" borderId="17" xfId="0" applyNumberFormat="1" applyFill="1" applyBorder="1" applyAlignment="1">
      <alignment horizontal="left"/>
    </xf>
    <xf numFmtId="0" fontId="2" fillId="4" borderId="51" xfId="0" applyFont="1" applyFill="1" applyBorder="1" applyAlignment="1">
      <alignment horizontal="right"/>
    </xf>
    <xf numFmtId="0" fontId="2" fillId="4" borderId="52" xfId="0" applyFont="1" applyFill="1" applyBorder="1" applyAlignment="1">
      <alignment horizontal="right"/>
    </xf>
    <xf numFmtId="0" fontId="2" fillId="4" borderId="53" xfId="0" applyFont="1" applyFill="1" applyBorder="1" applyAlignment="1">
      <alignment horizontal="right"/>
    </xf>
    <xf numFmtId="0" fontId="29" fillId="0" borderId="12" xfId="0" applyFont="1" applyBorder="1" applyAlignment="1">
      <alignment horizontal="left" vertical="top"/>
    </xf>
    <xf numFmtId="0" fontId="29" fillId="0" borderId="13" xfId="0" applyFont="1" applyBorder="1" applyAlignment="1">
      <alignment horizontal="left" vertical="top"/>
    </xf>
    <xf numFmtId="0" fontId="2" fillId="0" borderId="0" xfId="0" applyFont="1" applyAlignment="1">
      <alignment horizontal="left" vertical="top"/>
    </xf>
    <xf numFmtId="0" fontId="30" fillId="3" borderId="12" xfId="1" applyFont="1" applyFill="1" applyBorder="1" applyAlignment="1">
      <alignment horizontal="left" vertical="top"/>
    </xf>
    <xf numFmtId="0" fontId="30" fillId="3" borderId="13" xfId="1" applyFont="1" applyFill="1" applyBorder="1" applyAlignment="1">
      <alignment horizontal="left" vertical="top"/>
    </xf>
    <xf numFmtId="0" fontId="2" fillId="6" borderId="3" xfId="0" applyFont="1" applyFill="1" applyBorder="1" applyAlignment="1">
      <alignment horizontal="left" vertical="top"/>
    </xf>
    <xf numFmtId="0" fontId="0" fillId="0" borderId="0" xfId="0" applyAlignment="1">
      <alignment horizontal="left" vertical="center" wrapText="1"/>
    </xf>
    <xf numFmtId="0" fontId="24" fillId="0" borderId="32" xfId="0" applyFont="1" applyBorder="1" applyAlignment="1">
      <alignment horizontal="left" vertical="top"/>
    </xf>
    <xf numFmtId="0" fontId="0" fillId="0" borderId="0" xfId="0" applyAlignment="1">
      <alignment horizontal="center" vertical="center"/>
    </xf>
    <xf numFmtId="0" fontId="2" fillId="0" borderId="35" xfId="0" applyFont="1" applyBorder="1" applyAlignment="1">
      <alignment horizontal="left" wrapText="1"/>
    </xf>
    <xf numFmtId="0" fontId="2" fillId="0" borderId="57" xfId="0" applyFont="1" applyBorder="1" applyAlignment="1">
      <alignment horizontal="left" wrapText="1"/>
    </xf>
    <xf numFmtId="0" fontId="0" fillId="13" borderId="14" xfId="0" applyFill="1" applyBorder="1" applyAlignment="1">
      <alignment horizontal="center" vertical="center"/>
    </xf>
    <xf numFmtId="0" fontId="0" fillId="13" borderId="49" xfId="0" applyFill="1" applyBorder="1" applyAlignment="1">
      <alignment horizontal="center" vertical="center"/>
    </xf>
    <xf numFmtId="0" fontId="0" fillId="13" borderId="47" xfId="0" applyFill="1" applyBorder="1" applyAlignment="1">
      <alignment horizontal="center" vertical="center"/>
    </xf>
    <xf numFmtId="16" fontId="4" fillId="13" borderId="14" xfId="1" applyNumberFormat="1" applyFont="1" applyFill="1" applyBorder="1" applyAlignment="1">
      <alignment horizontal="center" vertical="center"/>
    </xf>
    <xf numFmtId="16" fontId="4" fillId="13" borderId="49" xfId="1" applyNumberFormat="1" applyFont="1" applyFill="1" applyBorder="1" applyAlignment="1">
      <alignment horizontal="center" vertical="center"/>
    </xf>
    <xf numFmtId="16" fontId="4" fillId="13" borderId="47" xfId="1" applyNumberFormat="1" applyFont="1" applyFill="1" applyBorder="1" applyAlignment="1">
      <alignment horizontal="center" vertical="center"/>
    </xf>
    <xf numFmtId="16" fontId="4" fillId="13" borderId="3" xfId="1" applyNumberFormat="1" applyFont="1" applyFill="1" applyBorder="1" applyAlignment="1">
      <alignment horizontal="center" vertical="center"/>
    </xf>
    <xf numFmtId="15" fontId="0" fillId="13" borderId="3" xfId="0" applyNumberFormat="1" applyFill="1" applyBorder="1" applyAlignment="1">
      <alignment horizontal="center" vertical="center"/>
    </xf>
    <xf numFmtId="16" fontId="4" fillId="13" borderId="54" xfId="1" applyNumberFormat="1" applyFont="1" applyFill="1" applyBorder="1" applyAlignment="1">
      <alignment horizontal="center" vertical="center"/>
    </xf>
    <xf numFmtId="16" fontId="4" fillId="13" borderId="56" xfId="1" applyNumberFormat="1" applyFont="1" applyFill="1" applyBorder="1" applyAlignment="1">
      <alignment horizontal="center" vertical="center"/>
    </xf>
    <xf numFmtId="0" fontId="0" fillId="0" borderId="14" xfId="0" applyBorder="1" applyAlignment="1">
      <alignment horizontal="center" vertical="center"/>
    </xf>
    <xf numFmtId="0" fontId="0" fillId="0" borderId="47" xfId="0" applyBorder="1" applyAlignment="1">
      <alignment horizontal="center" vertical="center"/>
    </xf>
    <xf numFmtId="0" fontId="0" fillId="10" borderId="3" xfId="0" applyFill="1" applyBorder="1" applyAlignment="1">
      <alignment horizontal="center"/>
    </xf>
    <xf numFmtId="0" fontId="11" fillId="0" borderId="0" xfId="0" applyFont="1" applyAlignment="1">
      <alignment horizontal="left"/>
    </xf>
    <xf numFmtId="0" fontId="23" fillId="0" borderId="0" xfId="3" applyFont="1" applyAlignment="1">
      <alignment horizontal="left"/>
    </xf>
    <xf numFmtId="164" fontId="18" fillId="0" borderId="0" xfId="4" applyNumberFormat="1" applyFont="1" applyAlignment="1">
      <alignment horizontal="center"/>
    </xf>
    <xf numFmtId="164" fontId="18" fillId="0" borderId="0" xfId="3" applyNumberFormat="1" applyFont="1" applyAlignment="1">
      <alignment horizontal="center" wrapText="1"/>
    </xf>
    <xf numFmtId="0" fontId="33" fillId="6" borderId="37" xfId="3" applyFont="1" applyFill="1" applyBorder="1" applyAlignment="1">
      <alignment horizontal="right"/>
    </xf>
    <xf numFmtId="0" fontId="33" fillId="6" borderId="34" xfId="3" applyFont="1" applyFill="1" applyBorder="1" applyAlignment="1">
      <alignment horizontal="right"/>
    </xf>
    <xf numFmtId="0" fontId="33" fillId="6" borderId="54" xfId="3" applyFont="1" applyFill="1" applyBorder="1" applyAlignment="1">
      <alignment horizontal="right"/>
    </xf>
    <xf numFmtId="0" fontId="33" fillId="6" borderId="48" xfId="3" applyFont="1" applyFill="1" applyBorder="1" applyAlignment="1">
      <alignment horizontal="right"/>
    </xf>
    <xf numFmtId="0" fontId="33" fillId="6" borderId="32" xfId="3" applyFont="1" applyFill="1" applyBorder="1" applyAlignment="1">
      <alignment horizontal="right"/>
    </xf>
    <xf numFmtId="0" fontId="33" fillId="6" borderId="56" xfId="3" applyFont="1" applyFill="1" applyBorder="1" applyAlignment="1">
      <alignment horizontal="right"/>
    </xf>
    <xf numFmtId="164" fontId="33" fillId="0" borderId="34" xfId="3" applyNumberFormat="1" applyFont="1" applyBorder="1" applyAlignment="1">
      <alignment horizontal="left"/>
    </xf>
    <xf numFmtId="164" fontId="33" fillId="0" borderId="0" xfId="3" applyNumberFormat="1" applyFont="1" applyAlignment="1">
      <alignment horizontal="left" wrapText="1"/>
    </xf>
    <xf numFmtId="0" fontId="0" fillId="0" borderId="0" xfId="0" applyAlignment="1">
      <alignment horizontal="left" wrapText="1"/>
    </xf>
  </cellXfs>
  <cellStyles count="6">
    <cellStyle name="Comma" xfId="5" builtinId="3"/>
    <cellStyle name="Currency" xfId="2" builtinId="4"/>
    <cellStyle name="Currency 2" xfId="4" xr:uid="{9A332EBB-3DAB-4493-AFBE-210739F45794}"/>
    <cellStyle name="Normal" xfId="0" builtinId="0"/>
    <cellStyle name="Normal 2" xfId="3" xr:uid="{0DB393B5-D916-4903-87F4-E9173EFD9E81}"/>
    <cellStyle name="Output" xfId="1" builtinId="21"/>
  </cellStyles>
  <dxfs count="0"/>
  <tableStyles count="0" defaultTableStyle="TableStyleMedium9" defaultPivotStyle="PivotStyleLight16"/>
  <colors>
    <mruColors>
      <color rgb="FFFFFF66"/>
      <color rgb="FF00FF00"/>
      <color rgb="FFFFFFCC"/>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10/relationships/person" Target="persons/person0.xml"/><Relationship Id="rId3" Type="http://schemas.openxmlformats.org/officeDocument/2006/relationships/worksheet" Target="worksheets/sheet3.xml"/><Relationship Id="rId21" Type="http://schemas.microsoft.com/office/2017/10/relationships/person" Target="persons/person2.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5.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17/10/relationships/person" Target="persons/person4.xml"/><Relationship Id="rId10" Type="http://schemas.openxmlformats.org/officeDocument/2006/relationships/worksheet" Target="worksheets/sheet10.xml"/><Relationship Id="rId19" Type="http://schemas.microsoft.com/office/2017/10/relationships/person" Target="persons/person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2af68eeecbc5713e/Documents/MIDGHAM/ACCOUNTS/2022-2023/Midgham%20End%20of%20Year%20Accounts%202022-2023.xlsx" TargetMode="External"/><Relationship Id="rId1" Type="http://schemas.openxmlformats.org/officeDocument/2006/relationships/externalLinkPath" Target="/2af68eeecbc5713e/Documents/MIDGHAM/ACCOUNTS/2022-2023/Midgham%20End%20of%20Year%20Accounts%20202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eader"/>
      <sheetName val="Expenditure"/>
      <sheetName val="Revenue"/>
      <sheetName val="Bank reconciliation"/>
      <sheetName val="Budget v Actual"/>
      <sheetName val="CIL"/>
      <sheetName val="Payments over £100"/>
      <sheetName val="YOY Analysis"/>
      <sheetName val="Asseet Register"/>
      <sheetName val="Charity donations register"/>
    </sheetNames>
    <sheetDataSet>
      <sheetData sheetId="0"/>
      <sheetData sheetId="1"/>
      <sheetData sheetId="2"/>
      <sheetData sheetId="3"/>
      <sheetData sheetId="4">
        <row r="4">
          <cell r="D4">
            <v>285</v>
          </cell>
        </row>
        <row r="5">
          <cell r="D5">
            <v>472.69</v>
          </cell>
        </row>
        <row r="6">
          <cell r="D6">
            <v>35</v>
          </cell>
        </row>
        <row r="7">
          <cell r="D7">
            <v>0</v>
          </cell>
        </row>
        <row r="8">
          <cell r="D8">
            <v>3097.1999999999994</v>
          </cell>
        </row>
        <row r="9">
          <cell r="D9">
            <v>4489.12</v>
          </cell>
        </row>
        <row r="10">
          <cell r="D10">
            <v>263.97999999999996</v>
          </cell>
        </row>
        <row r="11">
          <cell r="D11">
            <v>0</v>
          </cell>
        </row>
        <row r="12">
          <cell r="D12">
            <v>1543.1599999999999</v>
          </cell>
        </row>
        <row r="18">
          <cell r="D18">
            <v>1000</v>
          </cell>
        </row>
        <row r="19">
          <cell r="D19">
            <v>688.99</v>
          </cell>
        </row>
      </sheetData>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3:E28"/>
  <sheetViews>
    <sheetView workbookViewId="0">
      <selection activeCell="E6" sqref="E6"/>
    </sheetView>
  </sheetViews>
  <sheetFormatPr defaultRowHeight="14.5" x14ac:dyDescent="0.35"/>
  <cols>
    <col min="4" max="4" width="16" bestFit="1" customWidth="1"/>
    <col min="5" max="5" width="48.7265625" bestFit="1" customWidth="1"/>
    <col min="8" max="8" width="48.7265625" bestFit="1" customWidth="1"/>
  </cols>
  <sheetData>
    <row r="3" spans="4:5" ht="26" x14ac:dyDescent="0.6">
      <c r="E3" s="17" t="s">
        <v>48</v>
      </c>
    </row>
    <row r="4" spans="4:5" ht="23.5" x14ac:dyDescent="0.55000000000000004">
      <c r="E4" s="18" t="s">
        <v>147</v>
      </c>
    </row>
    <row r="5" spans="4:5" ht="18.5" x14ac:dyDescent="0.45">
      <c r="E5" s="19" t="s">
        <v>337</v>
      </c>
    </row>
    <row r="6" spans="4:5" ht="18.5" x14ac:dyDescent="0.45">
      <c r="E6" s="20" t="s">
        <v>3</v>
      </c>
    </row>
    <row r="7" spans="4:5" ht="15.5" x14ac:dyDescent="0.35">
      <c r="E7" s="21"/>
    </row>
    <row r="8" spans="4:5" ht="15.5" x14ac:dyDescent="0.35">
      <c r="E8" s="21"/>
    </row>
    <row r="9" spans="4:5" x14ac:dyDescent="0.35">
      <c r="D9" s="122" t="s">
        <v>49</v>
      </c>
    </row>
    <row r="10" spans="4:5" x14ac:dyDescent="0.35">
      <c r="D10" t="s">
        <v>50</v>
      </c>
      <c r="E10" t="s">
        <v>51</v>
      </c>
    </row>
    <row r="11" spans="4:5" x14ac:dyDescent="0.35">
      <c r="D11" t="s">
        <v>52</v>
      </c>
      <c r="E11" t="s">
        <v>133</v>
      </c>
    </row>
    <row r="12" spans="4:5" x14ac:dyDescent="0.35">
      <c r="D12" t="s">
        <v>53</v>
      </c>
      <c r="E12" t="s">
        <v>54</v>
      </c>
    </row>
    <row r="13" spans="4:5" x14ac:dyDescent="0.35">
      <c r="D13" t="s">
        <v>181</v>
      </c>
      <c r="E13" t="s">
        <v>178</v>
      </c>
    </row>
    <row r="14" spans="4:5" x14ac:dyDescent="0.35">
      <c r="D14" t="s">
        <v>55</v>
      </c>
      <c r="E14" t="s">
        <v>198</v>
      </c>
    </row>
    <row r="15" spans="4:5" x14ac:dyDescent="0.35">
      <c r="D15" t="s">
        <v>113</v>
      </c>
      <c r="E15" t="s">
        <v>180</v>
      </c>
    </row>
    <row r="16" spans="4:5" x14ac:dyDescent="0.35">
      <c r="D16" t="s">
        <v>132</v>
      </c>
      <c r="E16" t="s">
        <v>287</v>
      </c>
    </row>
    <row r="17" spans="4:5" x14ac:dyDescent="0.35">
      <c r="D17" t="s">
        <v>285</v>
      </c>
      <c r="E17" t="s">
        <v>286</v>
      </c>
    </row>
    <row r="19" spans="4:5" x14ac:dyDescent="0.35">
      <c r="E19" t="s">
        <v>182</v>
      </c>
    </row>
    <row r="21" spans="4:5" ht="15.5" x14ac:dyDescent="0.35">
      <c r="E21" s="41" t="s">
        <v>148</v>
      </c>
    </row>
    <row r="22" spans="4:5" x14ac:dyDescent="0.35">
      <c r="E22" t="s">
        <v>336</v>
      </c>
    </row>
    <row r="23" spans="4:5" x14ac:dyDescent="0.35">
      <c r="E23" s="1" t="s">
        <v>146</v>
      </c>
    </row>
    <row r="26" spans="4:5" ht="15.5" x14ac:dyDescent="0.35">
      <c r="E26" s="41" t="s">
        <v>149</v>
      </c>
    </row>
    <row r="27" spans="4:5" x14ac:dyDescent="0.35">
      <c r="E27" t="s">
        <v>304</v>
      </c>
    </row>
    <row r="28" spans="4:5" x14ac:dyDescent="0.35">
      <c r="E28" s="1" t="s">
        <v>150</v>
      </c>
    </row>
  </sheetData>
  <pageMargins left="0.70866141732283472" right="0.70866141732283472" top="0.74803149606299213" bottom="0.74803149606299213" header="0.31496062992125984" footer="0.31496062992125984"/>
  <pageSetup paperSize="9" orientation="landscape" r:id="rId1"/>
  <headerFooter differentOddEven="1" scaleWithDoc="0" alignWithMargins="0">
    <oddFooter>&amp;L&amp;F&amp;R&amp;P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112"/>
  <sheetViews>
    <sheetView topLeftCell="A97" workbookViewId="0">
      <selection activeCell="D108" sqref="D108"/>
    </sheetView>
  </sheetViews>
  <sheetFormatPr defaultRowHeight="14.5" x14ac:dyDescent="0.35"/>
  <cols>
    <col min="1" max="1" width="17.08984375" customWidth="1"/>
    <col min="2" max="2" width="31.1796875" bestFit="1" customWidth="1"/>
    <col min="3" max="3" width="9.54296875" style="4" bestFit="1" customWidth="1"/>
    <col min="4" max="4" width="32.453125" customWidth="1"/>
  </cols>
  <sheetData>
    <row r="1" spans="1:3" ht="18.5" x14ac:dyDescent="0.45">
      <c r="A1" s="14" t="s">
        <v>31</v>
      </c>
    </row>
    <row r="2" spans="1:3" ht="18.5" x14ac:dyDescent="0.45">
      <c r="A2" s="14"/>
    </row>
    <row r="3" spans="1:3" x14ac:dyDescent="0.35">
      <c r="A3" s="123" t="s">
        <v>13</v>
      </c>
      <c r="B3" s="123" t="s">
        <v>14</v>
      </c>
      <c r="C3" s="124" t="s">
        <v>15</v>
      </c>
    </row>
    <row r="4" spans="1:3" x14ac:dyDescent="0.35">
      <c r="A4" s="1" t="s">
        <v>29</v>
      </c>
    </row>
    <row r="5" spans="1:3" x14ac:dyDescent="0.35">
      <c r="A5" s="3">
        <v>38596</v>
      </c>
      <c r="B5" t="s">
        <v>16</v>
      </c>
      <c r="C5" s="4">
        <v>500</v>
      </c>
    </row>
    <row r="6" spans="1:3" x14ac:dyDescent="0.35">
      <c r="A6" s="3"/>
    </row>
    <row r="7" spans="1:3" x14ac:dyDescent="0.35">
      <c r="A7" s="5" t="s">
        <v>27</v>
      </c>
    </row>
    <row r="8" spans="1:3" x14ac:dyDescent="0.35">
      <c r="A8" s="3">
        <v>39022</v>
      </c>
      <c r="B8" t="s">
        <v>17</v>
      </c>
      <c r="C8" s="4">
        <v>250</v>
      </c>
    </row>
    <row r="9" spans="1:3" x14ac:dyDescent="0.35">
      <c r="A9" s="3"/>
    </row>
    <row r="10" spans="1:3" x14ac:dyDescent="0.35">
      <c r="A10" s="5" t="s">
        <v>28</v>
      </c>
    </row>
    <row r="11" spans="1:3" x14ac:dyDescent="0.35">
      <c r="A11" s="3">
        <v>39264</v>
      </c>
      <c r="B11" t="s">
        <v>1</v>
      </c>
      <c r="C11" s="4">
        <v>250</v>
      </c>
    </row>
    <row r="12" spans="1:3" x14ac:dyDescent="0.35">
      <c r="A12" s="3">
        <v>39264</v>
      </c>
      <c r="B12" t="s">
        <v>11</v>
      </c>
      <c r="C12" s="4">
        <v>27</v>
      </c>
    </row>
    <row r="13" spans="1:3" x14ac:dyDescent="0.35">
      <c r="A13" s="3">
        <v>39264</v>
      </c>
      <c r="B13" t="s">
        <v>18</v>
      </c>
      <c r="C13" s="4">
        <v>150</v>
      </c>
    </row>
    <row r="14" spans="1:3" x14ac:dyDescent="0.35">
      <c r="A14" s="3"/>
    </row>
    <row r="15" spans="1:3" x14ac:dyDescent="0.35">
      <c r="A15" s="5" t="s">
        <v>30</v>
      </c>
    </row>
    <row r="16" spans="1:3" x14ac:dyDescent="0.35">
      <c r="A16" s="3">
        <v>39569</v>
      </c>
      <c r="B16" t="s">
        <v>18</v>
      </c>
      <c r="C16" s="4">
        <v>150</v>
      </c>
    </row>
    <row r="17" spans="1:3" x14ac:dyDescent="0.35">
      <c r="A17" s="3">
        <v>39814</v>
      </c>
      <c r="B17" t="s">
        <v>1</v>
      </c>
      <c r="C17" s="4">
        <v>250</v>
      </c>
    </row>
    <row r="18" spans="1:3" x14ac:dyDescent="0.35">
      <c r="A18" s="3"/>
    </row>
    <row r="19" spans="1:3" x14ac:dyDescent="0.35">
      <c r="A19" s="5" t="s">
        <v>7</v>
      </c>
    </row>
    <row r="20" spans="1:3" x14ac:dyDescent="0.35">
      <c r="A20" s="3">
        <v>39934</v>
      </c>
      <c r="B20" t="s">
        <v>19</v>
      </c>
      <c r="C20" s="4">
        <v>150</v>
      </c>
    </row>
    <row r="21" spans="1:3" x14ac:dyDescent="0.35">
      <c r="A21" s="3">
        <v>40026</v>
      </c>
      <c r="B21" t="s">
        <v>11</v>
      </c>
      <c r="C21" s="4">
        <v>29</v>
      </c>
    </row>
    <row r="22" spans="1:3" x14ac:dyDescent="0.35">
      <c r="A22" t="s">
        <v>20</v>
      </c>
      <c r="B22" t="s">
        <v>1</v>
      </c>
      <c r="C22" s="4">
        <v>250</v>
      </c>
    </row>
    <row r="24" spans="1:3" x14ac:dyDescent="0.35">
      <c r="A24" s="1" t="s">
        <v>8</v>
      </c>
    </row>
    <row r="25" spans="1:3" x14ac:dyDescent="0.35">
      <c r="A25" s="3">
        <v>40330</v>
      </c>
      <c r="B25" t="s">
        <v>19</v>
      </c>
      <c r="C25" s="4">
        <v>150</v>
      </c>
    </row>
    <row r="26" spans="1:3" x14ac:dyDescent="0.35">
      <c r="A26" s="3">
        <v>40483</v>
      </c>
      <c r="B26" t="s">
        <v>21</v>
      </c>
      <c r="C26" s="4">
        <v>500</v>
      </c>
    </row>
    <row r="27" spans="1:3" x14ac:dyDescent="0.35">
      <c r="A27" s="3">
        <v>40575</v>
      </c>
      <c r="B27" t="s">
        <v>1</v>
      </c>
      <c r="C27" s="4">
        <v>250</v>
      </c>
    </row>
    <row r="28" spans="1:3" x14ac:dyDescent="0.35">
      <c r="A28" s="3"/>
    </row>
    <row r="29" spans="1:3" x14ac:dyDescent="0.35">
      <c r="A29" s="5" t="s">
        <v>9</v>
      </c>
    </row>
    <row r="30" spans="1:3" x14ac:dyDescent="0.35">
      <c r="A30" s="3">
        <v>40664</v>
      </c>
      <c r="B30" t="s">
        <v>22</v>
      </c>
      <c r="C30" s="4">
        <v>150</v>
      </c>
    </row>
    <row r="31" spans="1:3" x14ac:dyDescent="0.35">
      <c r="A31" s="3">
        <v>40848</v>
      </c>
      <c r="B31" t="s">
        <v>11</v>
      </c>
      <c r="C31" s="4">
        <v>29</v>
      </c>
    </row>
    <row r="32" spans="1:3" x14ac:dyDescent="0.35">
      <c r="A32" s="3">
        <v>40940</v>
      </c>
      <c r="B32" t="s">
        <v>1</v>
      </c>
      <c r="C32" s="4">
        <v>250</v>
      </c>
    </row>
    <row r="33" spans="1:3" x14ac:dyDescent="0.35">
      <c r="A33" s="3">
        <v>40940</v>
      </c>
      <c r="B33" t="s">
        <v>23</v>
      </c>
      <c r="C33" s="4">
        <v>250</v>
      </c>
    </row>
    <row r="34" spans="1:3" x14ac:dyDescent="0.35">
      <c r="A34" s="3">
        <v>40940</v>
      </c>
      <c r="B34" t="s">
        <v>24</v>
      </c>
      <c r="C34" s="4">
        <v>1341.46</v>
      </c>
    </row>
    <row r="35" spans="1:3" x14ac:dyDescent="0.35">
      <c r="A35" s="3">
        <v>40969</v>
      </c>
      <c r="B35" t="s">
        <v>25</v>
      </c>
      <c r="C35" s="4">
        <v>150</v>
      </c>
    </row>
    <row r="36" spans="1:3" x14ac:dyDescent="0.35">
      <c r="A36" s="3"/>
    </row>
    <row r="37" spans="1:3" x14ac:dyDescent="0.35">
      <c r="A37" s="1" t="s">
        <v>10</v>
      </c>
    </row>
    <row r="38" spans="1:3" x14ac:dyDescent="0.35">
      <c r="A38" s="3">
        <v>41306</v>
      </c>
      <c r="B38" t="s">
        <v>11</v>
      </c>
      <c r="C38" s="4">
        <v>29</v>
      </c>
    </row>
    <row r="39" spans="1:3" x14ac:dyDescent="0.35">
      <c r="A39" s="3"/>
    </row>
    <row r="40" spans="1:3" x14ac:dyDescent="0.35">
      <c r="A40" s="1" t="s">
        <v>12</v>
      </c>
    </row>
    <row r="41" spans="1:3" x14ac:dyDescent="0.35">
      <c r="A41" s="3">
        <v>41395</v>
      </c>
      <c r="B41" t="s">
        <v>26</v>
      </c>
      <c r="C41" s="4">
        <v>250</v>
      </c>
    </row>
    <row r="42" spans="1:3" x14ac:dyDescent="0.35">
      <c r="A42" s="3">
        <v>41456</v>
      </c>
      <c r="B42" t="s">
        <v>25</v>
      </c>
      <c r="C42" s="4">
        <v>150</v>
      </c>
    </row>
    <row r="43" spans="1:3" x14ac:dyDescent="0.35">
      <c r="A43" s="3">
        <v>41456</v>
      </c>
      <c r="B43" t="s">
        <v>1</v>
      </c>
      <c r="C43" s="4">
        <v>250</v>
      </c>
    </row>
    <row r="44" spans="1:3" x14ac:dyDescent="0.35">
      <c r="A44" s="3">
        <v>41671</v>
      </c>
      <c r="B44" t="s">
        <v>34</v>
      </c>
      <c r="C44" s="4">
        <v>250</v>
      </c>
    </row>
    <row r="45" spans="1:3" x14ac:dyDescent="0.35">
      <c r="A45" s="3"/>
    </row>
    <row r="46" spans="1:3" x14ac:dyDescent="0.35">
      <c r="A46" s="1" t="s">
        <v>32</v>
      </c>
    </row>
    <row r="47" spans="1:3" x14ac:dyDescent="0.35">
      <c r="A47" s="3">
        <v>41883</v>
      </c>
      <c r="B47" t="s">
        <v>35</v>
      </c>
      <c r="C47" s="4">
        <v>100</v>
      </c>
    </row>
    <row r="48" spans="1:3" x14ac:dyDescent="0.35">
      <c r="A48" s="3">
        <v>41883</v>
      </c>
      <c r="B48" t="s">
        <v>36</v>
      </c>
      <c r="C48" s="4">
        <v>100</v>
      </c>
    </row>
    <row r="49" spans="1:5" x14ac:dyDescent="0.35">
      <c r="A49" s="11">
        <v>42005</v>
      </c>
      <c r="B49" s="2" t="s">
        <v>1</v>
      </c>
      <c r="C49" s="12">
        <v>250</v>
      </c>
      <c r="E49" s="6" t="s">
        <v>3</v>
      </c>
    </row>
    <row r="50" spans="1:5" x14ac:dyDescent="0.35">
      <c r="A50" s="11">
        <v>42005</v>
      </c>
      <c r="B50" s="2" t="s">
        <v>37</v>
      </c>
      <c r="C50" s="12">
        <v>150</v>
      </c>
    </row>
    <row r="51" spans="1:5" x14ac:dyDescent="0.35">
      <c r="A51" s="11"/>
      <c r="B51" s="2"/>
      <c r="C51" s="12"/>
    </row>
    <row r="52" spans="1:5" x14ac:dyDescent="0.35">
      <c r="A52" s="1" t="s">
        <v>38</v>
      </c>
      <c r="B52" s="6"/>
      <c r="C52" s="7"/>
    </row>
    <row r="53" spans="1:5" x14ac:dyDescent="0.35">
      <c r="A53" s="3">
        <v>42370</v>
      </c>
      <c r="B53" s="2" t="s">
        <v>1</v>
      </c>
      <c r="C53" s="12">
        <v>250</v>
      </c>
    </row>
    <row r="54" spans="1:5" x14ac:dyDescent="0.35">
      <c r="A54" s="3">
        <v>42370</v>
      </c>
      <c r="B54" s="2" t="s">
        <v>37</v>
      </c>
      <c r="C54" s="12">
        <v>150</v>
      </c>
    </row>
    <row r="55" spans="1:5" x14ac:dyDescent="0.35">
      <c r="A55" s="3">
        <v>42370</v>
      </c>
      <c r="B55" s="2" t="s">
        <v>39</v>
      </c>
      <c r="C55" s="12">
        <v>150</v>
      </c>
    </row>
    <row r="56" spans="1:5" ht="18.5" x14ac:dyDescent="0.45">
      <c r="A56" s="126" t="s">
        <v>151</v>
      </c>
      <c r="B56" s="2"/>
      <c r="C56" s="12"/>
    </row>
    <row r="57" spans="1:5" ht="18.5" x14ac:dyDescent="0.45">
      <c r="A57" s="126"/>
      <c r="B57" s="2"/>
      <c r="C57" s="12"/>
    </row>
    <row r="58" spans="1:5" x14ac:dyDescent="0.35">
      <c r="A58" s="123" t="s">
        <v>13</v>
      </c>
      <c r="B58" s="123" t="s">
        <v>14</v>
      </c>
      <c r="C58" s="124" t="s">
        <v>15</v>
      </c>
    </row>
    <row r="59" spans="1:5" x14ac:dyDescent="0.35">
      <c r="A59" s="1" t="s">
        <v>42</v>
      </c>
    </row>
    <row r="60" spans="1:5" x14ac:dyDescent="0.35">
      <c r="A60" s="125" t="s">
        <v>46</v>
      </c>
      <c r="B60" s="2" t="s">
        <v>1</v>
      </c>
      <c r="C60" s="12">
        <v>250</v>
      </c>
      <c r="D60" t="s">
        <v>3</v>
      </c>
    </row>
    <row r="61" spans="1:5" x14ac:dyDescent="0.35">
      <c r="A61" s="125" t="s">
        <v>46</v>
      </c>
      <c r="B61" s="2" t="s">
        <v>37</v>
      </c>
      <c r="C61" s="12">
        <v>150</v>
      </c>
      <c r="D61" t="s">
        <v>3</v>
      </c>
    </row>
    <row r="62" spans="1:5" x14ac:dyDescent="0.35">
      <c r="A62" s="125" t="s">
        <v>46</v>
      </c>
      <c r="B62" s="2" t="s">
        <v>39</v>
      </c>
      <c r="C62" s="12">
        <v>150</v>
      </c>
      <c r="D62" t="s">
        <v>44</v>
      </c>
    </row>
    <row r="63" spans="1:5" x14ac:dyDescent="0.35">
      <c r="A63" s="15"/>
      <c r="B63" s="2"/>
      <c r="C63" s="12"/>
    </row>
    <row r="64" spans="1:5" x14ac:dyDescent="0.35">
      <c r="A64" s="1" t="s">
        <v>43</v>
      </c>
    </row>
    <row r="65" spans="1:9" x14ac:dyDescent="0.35">
      <c r="B65" s="2" t="s">
        <v>1</v>
      </c>
      <c r="C65" s="12">
        <v>350</v>
      </c>
      <c r="D65" s="13"/>
    </row>
    <row r="66" spans="1:9" x14ac:dyDescent="0.35">
      <c r="B66" s="2" t="s">
        <v>47</v>
      </c>
      <c r="C66" s="12">
        <v>150</v>
      </c>
      <c r="D66" s="13"/>
    </row>
    <row r="67" spans="1:9" x14ac:dyDescent="0.35">
      <c r="B67" s="2" t="s">
        <v>37</v>
      </c>
      <c r="C67" s="12">
        <v>150</v>
      </c>
      <c r="D67" s="13"/>
    </row>
    <row r="68" spans="1:9" x14ac:dyDescent="0.35">
      <c r="A68" s="1" t="s">
        <v>45</v>
      </c>
    </row>
    <row r="69" spans="1:9" x14ac:dyDescent="0.35">
      <c r="A69" s="1"/>
      <c r="B69" s="2" t="s">
        <v>121</v>
      </c>
      <c r="C69" s="4">
        <v>1000</v>
      </c>
      <c r="D69" s="112" t="s">
        <v>138</v>
      </c>
      <c r="I69" t="s">
        <v>131</v>
      </c>
    </row>
    <row r="70" spans="1:9" x14ac:dyDescent="0.35">
      <c r="B70" s="2" t="s">
        <v>1</v>
      </c>
      <c r="C70" s="12">
        <v>350</v>
      </c>
      <c r="D70" s="13"/>
      <c r="E70" s="112"/>
      <c r="F70" s="112"/>
      <c r="G70" s="112"/>
    </row>
    <row r="71" spans="1:9" x14ac:dyDescent="0.35">
      <c r="B71" s="2" t="s">
        <v>37</v>
      </c>
      <c r="C71" s="12">
        <v>150</v>
      </c>
      <c r="D71" s="13"/>
      <c r="E71" s="112"/>
      <c r="F71" s="112"/>
      <c r="G71" s="112"/>
    </row>
    <row r="72" spans="1:9" x14ac:dyDescent="0.35">
      <c r="B72" s="2" t="s">
        <v>47</v>
      </c>
      <c r="C72" s="12">
        <v>150</v>
      </c>
      <c r="D72" s="13"/>
      <c r="E72" s="112"/>
      <c r="F72" s="112"/>
      <c r="G72" s="112"/>
    </row>
    <row r="73" spans="1:9" x14ac:dyDescent="0.35">
      <c r="B73" s="2" t="s">
        <v>114</v>
      </c>
      <c r="C73" s="4">
        <v>100</v>
      </c>
      <c r="D73" s="13"/>
      <c r="E73" s="112"/>
      <c r="F73" s="112"/>
      <c r="G73" s="112"/>
    </row>
    <row r="74" spans="1:9" ht="15" thickBot="1" x14ac:dyDescent="0.4">
      <c r="C74" s="111">
        <f>SUM(C69:C73)</f>
        <v>1750</v>
      </c>
      <c r="E74" s="112"/>
      <c r="F74" s="112"/>
      <c r="G74" s="112"/>
    </row>
    <row r="75" spans="1:9" ht="15" thickTop="1" x14ac:dyDescent="0.35"/>
    <row r="76" spans="1:9" x14ac:dyDescent="0.35">
      <c r="A76" t="s">
        <v>119</v>
      </c>
      <c r="B76" s="2" t="s">
        <v>121</v>
      </c>
      <c r="C76" s="4">
        <v>1000</v>
      </c>
      <c r="D76" s="13" t="s">
        <v>139</v>
      </c>
      <c r="E76" s="112"/>
      <c r="F76" s="112"/>
      <c r="G76" s="112"/>
    </row>
    <row r="77" spans="1:9" x14ac:dyDescent="0.35">
      <c r="B77" s="2" t="s">
        <v>120</v>
      </c>
      <c r="C77" s="12">
        <v>350</v>
      </c>
      <c r="D77" t="s">
        <v>154</v>
      </c>
    </row>
    <row r="78" spans="1:9" x14ac:dyDescent="0.35">
      <c r="B78" s="2" t="s">
        <v>37</v>
      </c>
      <c r="C78" s="12">
        <v>150</v>
      </c>
      <c r="D78" t="s">
        <v>154</v>
      </c>
    </row>
    <row r="79" spans="1:9" x14ac:dyDescent="0.35">
      <c r="B79" s="2" t="s">
        <v>47</v>
      </c>
      <c r="C79" s="12">
        <v>150</v>
      </c>
      <c r="D79" t="s">
        <v>154</v>
      </c>
    </row>
    <row r="80" spans="1:9" x14ac:dyDescent="0.35">
      <c r="B80" s="2" t="s">
        <v>114</v>
      </c>
      <c r="C80" s="4">
        <v>100</v>
      </c>
      <c r="D80" t="s">
        <v>154</v>
      </c>
    </row>
    <row r="81" spans="1:7" ht="15" thickBot="1" x14ac:dyDescent="0.4">
      <c r="C81" s="111">
        <f>SUM(C76:C80)</f>
        <v>1750</v>
      </c>
    </row>
    <row r="82" spans="1:7" ht="15" thickTop="1" x14ac:dyDescent="0.35"/>
    <row r="84" spans="1:7" x14ac:dyDescent="0.35">
      <c r="A84" t="s">
        <v>135</v>
      </c>
      <c r="B84" s="2" t="s">
        <v>121</v>
      </c>
      <c r="C84" s="4">
        <v>750</v>
      </c>
      <c r="D84" s="13" t="s">
        <v>139</v>
      </c>
      <c r="E84" s="112"/>
      <c r="F84" s="112"/>
      <c r="G84" s="112"/>
    </row>
    <row r="85" spans="1:7" ht="26.25" customHeight="1" x14ac:dyDescent="0.35">
      <c r="B85" s="2" t="s">
        <v>120</v>
      </c>
      <c r="C85" s="12">
        <v>350</v>
      </c>
      <c r="D85" s="140" t="s">
        <v>163</v>
      </c>
      <c r="E85" t="s">
        <v>164</v>
      </c>
    </row>
    <row r="86" spans="1:7" ht="29" x14ac:dyDescent="0.35">
      <c r="B86" s="2" t="s">
        <v>37</v>
      </c>
      <c r="C86" s="12">
        <v>150</v>
      </c>
      <c r="D86" s="16" t="s">
        <v>161</v>
      </c>
      <c r="E86" t="s">
        <v>165</v>
      </c>
    </row>
    <row r="87" spans="1:7" x14ac:dyDescent="0.35">
      <c r="B87" s="2" t="s">
        <v>47</v>
      </c>
      <c r="C87" s="12">
        <v>150</v>
      </c>
      <c r="D87" s="6" t="s">
        <v>162</v>
      </c>
      <c r="E87" t="s">
        <v>166</v>
      </c>
    </row>
    <row r="88" spans="1:7" x14ac:dyDescent="0.35">
      <c r="B88" s="2" t="s">
        <v>114</v>
      </c>
      <c r="C88" s="4">
        <v>100</v>
      </c>
      <c r="D88" s="6" t="s">
        <v>162</v>
      </c>
      <c r="E88" t="s">
        <v>167</v>
      </c>
    </row>
    <row r="89" spans="1:7" x14ac:dyDescent="0.35">
      <c r="B89" s="2" t="s">
        <v>177</v>
      </c>
      <c r="C89" s="4" t="s">
        <v>176</v>
      </c>
      <c r="D89" s="6"/>
    </row>
    <row r="90" spans="1:7" ht="15" thickBot="1" x14ac:dyDescent="0.4">
      <c r="C90" s="111">
        <f>SUM(C84:C88)</f>
        <v>1500</v>
      </c>
    </row>
    <row r="91" spans="1:7" ht="15" thickTop="1" x14ac:dyDescent="0.35"/>
    <row r="92" spans="1:7" x14ac:dyDescent="0.35">
      <c r="A92" t="s">
        <v>160</v>
      </c>
      <c r="B92" s="2" t="s">
        <v>120</v>
      </c>
      <c r="C92" s="12">
        <v>350</v>
      </c>
      <c r="D92" s="13"/>
      <c r="E92" s="112"/>
      <c r="F92" s="112"/>
      <c r="G92" s="112"/>
    </row>
    <row r="93" spans="1:7" x14ac:dyDescent="0.35">
      <c r="B93" s="2" t="s">
        <v>37</v>
      </c>
      <c r="C93" s="12">
        <v>150</v>
      </c>
    </row>
    <row r="94" spans="1:7" x14ac:dyDescent="0.35">
      <c r="B94" s="2" t="s">
        <v>47</v>
      </c>
      <c r="C94" s="12">
        <v>150</v>
      </c>
    </row>
    <row r="95" spans="1:7" x14ac:dyDescent="0.35">
      <c r="B95" s="2" t="s">
        <v>114</v>
      </c>
      <c r="C95" s="4">
        <v>100</v>
      </c>
    </row>
    <row r="96" spans="1:7" x14ac:dyDescent="0.35">
      <c r="B96" s="2" t="s">
        <v>183</v>
      </c>
      <c r="C96" s="4">
        <v>25</v>
      </c>
    </row>
    <row r="97" spans="1:4" ht="15" thickBot="1" x14ac:dyDescent="0.4">
      <c r="C97" s="111">
        <f>SUM(C92:C96)</f>
        <v>775</v>
      </c>
    </row>
    <row r="98" spans="1:4" ht="15" thickTop="1" x14ac:dyDescent="0.35"/>
    <row r="99" spans="1:4" x14ac:dyDescent="0.35">
      <c r="A99" t="s">
        <v>292</v>
      </c>
      <c r="B99" s="2" t="s">
        <v>120</v>
      </c>
      <c r="C99" s="12">
        <v>350</v>
      </c>
      <c r="D99" s="447" t="s">
        <v>306</v>
      </c>
    </row>
    <row r="100" spans="1:4" x14ac:dyDescent="0.35">
      <c r="B100" s="2" t="s">
        <v>37</v>
      </c>
      <c r="C100" s="12">
        <v>150</v>
      </c>
      <c r="D100" s="447"/>
    </row>
    <row r="101" spans="1:4" x14ac:dyDescent="0.35">
      <c r="B101" s="2" t="s">
        <v>47</v>
      </c>
      <c r="C101" s="12">
        <v>150</v>
      </c>
      <c r="D101" t="s">
        <v>309</v>
      </c>
    </row>
    <row r="102" spans="1:4" x14ac:dyDescent="0.35">
      <c r="B102" s="2" t="s">
        <v>114</v>
      </c>
      <c r="C102" s="4">
        <v>100</v>
      </c>
      <c r="D102" t="s">
        <v>307</v>
      </c>
    </row>
    <row r="103" spans="1:4" x14ac:dyDescent="0.35">
      <c r="B103" s="2" t="s">
        <v>183</v>
      </c>
      <c r="C103" s="4">
        <v>25</v>
      </c>
      <c r="D103" t="s">
        <v>308</v>
      </c>
    </row>
    <row r="104" spans="1:4" ht="15" thickBot="1" x14ac:dyDescent="0.4">
      <c r="C104" s="111">
        <f>SUM(C99:C103)</f>
        <v>775</v>
      </c>
    </row>
    <row r="105" spans="1:4" ht="15" thickTop="1" x14ac:dyDescent="0.35"/>
    <row r="106" spans="1:4" x14ac:dyDescent="0.35">
      <c r="A106" t="s">
        <v>305</v>
      </c>
      <c r="B106" s="2" t="s">
        <v>120</v>
      </c>
      <c r="C106" s="12">
        <v>350</v>
      </c>
      <c r="D106" t="s">
        <v>317</v>
      </c>
    </row>
    <row r="107" spans="1:4" x14ac:dyDescent="0.35">
      <c r="B107" s="2" t="s">
        <v>37</v>
      </c>
      <c r="C107" s="12">
        <v>150</v>
      </c>
      <c r="D107" t="s">
        <v>317</v>
      </c>
    </row>
    <row r="108" spans="1:4" x14ac:dyDescent="0.35">
      <c r="B108" s="2" t="s">
        <v>47</v>
      </c>
      <c r="C108" s="12">
        <v>150</v>
      </c>
    </row>
    <row r="109" spans="1:4" x14ac:dyDescent="0.35">
      <c r="B109" s="2" t="s">
        <v>114</v>
      </c>
      <c r="C109" s="4">
        <v>100</v>
      </c>
    </row>
    <row r="110" spans="1:4" x14ac:dyDescent="0.35">
      <c r="B110" s="2" t="s">
        <v>183</v>
      </c>
      <c r="C110" s="4">
        <v>25</v>
      </c>
      <c r="D110" t="s">
        <v>317</v>
      </c>
    </row>
    <row r="111" spans="1:4" ht="15" thickBot="1" x14ac:dyDescent="0.4">
      <c r="C111" s="111">
        <f>SUM(C106:C110)</f>
        <v>775</v>
      </c>
    </row>
    <row r="112" spans="1:4" ht="15" thickTop="1" x14ac:dyDescent="0.35"/>
  </sheetData>
  <mergeCells count="1">
    <mergeCell ref="D99:D100"/>
  </mergeCells>
  <pageMargins left="0.23622047244094491" right="0.23622047244094491" top="0.15748031496062992" bottom="0.15748031496062992" header="0.31496062992125984" footer="0.31496062992125984"/>
  <pageSetup paperSize="9"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4887E-B274-4B5E-A9DD-FF1E78A9C760}">
  <dimension ref="A1"/>
  <sheetViews>
    <sheetView workbookViewId="0">
      <selection activeCell="F12" sqref="F12"/>
    </sheetView>
  </sheetViews>
  <sheetFormatPr defaultRowHeight="14.5"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
  <sheetViews>
    <sheetView topLeftCell="A17" workbookViewId="0">
      <selection activeCell="A4" sqref="A4:K30"/>
    </sheetView>
  </sheetViews>
  <sheetFormatPr defaultRowHeight="14.5" x14ac:dyDescent="0.35"/>
  <cols>
    <col min="1" max="1" width="10" customWidth="1"/>
    <col min="2" max="2" width="9.453125" style="23" customWidth="1"/>
    <col min="3" max="3" width="7.1796875" style="23" customWidth="1"/>
    <col min="4" max="4" width="30.81640625" customWidth="1"/>
    <col min="5" max="5" width="13.90625" style="110" bestFit="1" customWidth="1"/>
    <col min="6" max="6" width="11" style="110" customWidth="1"/>
    <col min="7" max="7" width="7.81640625" customWidth="1"/>
    <col min="8" max="9" width="11.26953125" customWidth="1"/>
    <col min="10" max="10" width="10.54296875" customWidth="1"/>
    <col min="11" max="11" width="38.453125" bestFit="1" customWidth="1"/>
    <col min="12" max="12" width="9.54296875" style="23" customWidth="1"/>
    <col min="13" max="13" width="10.54296875" customWidth="1"/>
    <col min="14" max="14" width="48.81640625" customWidth="1"/>
  </cols>
  <sheetData>
    <row r="1" spans="1:14" ht="18" x14ac:dyDescent="0.4">
      <c r="A1" s="22" t="s">
        <v>41</v>
      </c>
    </row>
    <row r="2" spans="1:14" ht="61.5" x14ac:dyDescent="0.45">
      <c r="A2" s="388" t="s">
        <v>338</v>
      </c>
      <c r="B2" s="388"/>
      <c r="C2" s="388"/>
      <c r="D2" s="389"/>
      <c r="E2" s="387" t="s">
        <v>179</v>
      </c>
      <c r="F2" s="387"/>
      <c r="G2" s="329" t="s">
        <v>298</v>
      </c>
      <c r="H2" s="328" t="s">
        <v>297</v>
      </c>
    </row>
    <row r="3" spans="1:14" ht="36.5" x14ac:dyDescent="0.35">
      <c r="A3" s="25" t="s">
        <v>293</v>
      </c>
      <c r="B3" s="25" t="s">
        <v>294</v>
      </c>
      <c r="C3" s="25" t="s">
        <v>155</v>
      </c>
      <c r="D3" s="24" t="s">
        <v>57</v>
      </c>
      <c r="E3" s="133" t="s">
        <v>125</v>
      </c>
      <c r="F3" s="133" t="s">
        <v>303</v>
      </c>
      <c r="G3" s="326" t="s">
        <v>59</v>
      </c>
      <c r="H3" s="325" t="s">
        <v>60</v>
      </c>
      <c r="I3" s="327" t="s">
        <v>184</v>
      </c>
      <c r="J3" s="24" t="s">
        <v>0</v>
      </c>
      <c r="K3" s="113" t="s">
        <v>61</v>
      </c>
      <c r="L3" s="25" t="s">
        <v>62</v>
      </c>
      <c r="M3" s="25" t="s">
        <v>152</v>
      </c>
      <c r="N3" s="25" t="s">
        <v>124</v>
      </c>
    </row>
    <row r="4" spans="1:14" x14ac:dyDescent="0.35">
      <c r="A4" s="151">
        <v>45404</v>
      </c>
      <c r="B4" s="320" t="s">
        <v>320</v>
      </c>
      <c r="C4" s="318"/>
      <c r="D4" s="131" t="s">
        <v>319</v>
      </c>
      <c r="E4" s="134"/>
      <c r="F4" s="134"/>
      <c r="G4" s="135"/>
      <c r="H4" s="153"/>
      <c r="I4" s="129"/>
      <c r="J4" s="129">
        <v>120</v>
      </c>
      <c r="K4" s="130" t="s">
        <v>340</v>
      </c>
      <c r="L4" s="120">
        <v>5</v>
      </c>
      <c r="M4" s="319"/>
      <c r="N4" s="318"/>
    </row>
    <row r="5" spans="1:14" ht="15" customHeight="1" x14ac:dyDescent="0.35">
      <c r="A5" s="151">
        <v>45404</v>
      </c>
      <c r="B5" s="127" t="s">
        <v>318</v>
      </c>
      <c r="C5" s="127"/>
      <c r="D5" s="315" t="s">
        <v>319</v>
      </c>
      <c r="E5" s="134"/>
      <c r="F5" s="134"/>
      <c r="G5" s="135"/>
      <c r="H5" s="153"/>
      <c r="I5" s="316"/>
      <c r="J5" s="316">
        <v>238.1</v>
      </c>
      <c r="K5" s="130" t="s">
        <v>127</v>
      </c>
      <c r="L5" s="120">
        <v>5</v>
      </c>
      <c r="M5" s="317"/>
      <c r="N5" s="152"/>
    </row>
    <row r="6" spans="1:14" ht="15" customHeight="1" x14ac:dyDescent="0.35">
      <c r="A6" s="151">
        <v>45425</v>
      </c>
      <c r="B6" s="127" t="s">
        <v>322</v>
      </c>
      <c r="C6" s="121"/>
      <c r="D6" s="315" t="s">
        <v>169</v>
      </c>
      <c r="E6" s="134"/>
      <c r="F6" s="134"/>
      <c r="G6" s="135"/>
      <c r="H6" s="153"/>
      <c r="I6" s="316"/>
      <c r="J6" s="316">
        <v>35</v>
      </c>
      <c r="K6" s="130" t="s">
        <v>341</v>
      </c>
      <c r="L6" s="120">
        <v>7</v>
      </c>
      <c r="M6" s="317"/>
      <c r="N6" s="152"/>
    </row>
    <row r="7" spans="1:14" ht="15" customHeight="1" x14ac:dyDescent="0.35">
      <c r="A7" s="151">
        <v>45432</v>
      </c>
      <c r="B7" s="127" t="s">
        <v>318</v>
      </c>
      <c r="C7" s="121"/>
      <c r="D7" s="315" t="s">
        <v>319</v>
      </c>
      <c r="E7" s="377"/>
      <c r="F7" s="134"/>
      <c r="G7" s="135"/>
      <c r="H7" s="153"/>
      <c r="I7" s="316"/>
      <c r="J7" s="316">
        <v>238.1</v>
      </c>
      <c r="K7" s="130" t="s">
        <v>127</v>
      </c>
      <c r="L7" s="120">
        <v>5</v>
      </c>
      <c r="M7" s="317"/>
      <c r="N7" s="152"/>
    </row>
    <row r="8" spans="1:14" ht="15" customHeight="1" x14ac:dyDescent="0.35">
      <c r="A8" s="151">
        <v>45433</v>
      </c>
      <c r="B8" s="127" t="s">
        <v>320</v>
      </c>
      <c r="C8" s="121"/>
      <c r="D8" s="315" t="s">
        <v>321</v>
      </c>
      <c r="E8" s="134"/>
      <c r="F8" s="134"/>
      <c r="G8" s="135"/>
      <c r="H8" s="153"/>
      <c r="I8" s="102"/>
      <c r="J8" s="102">
        <v>76.14</v>
      </c>
      <c r="K8" s="130" t="s">
        <v>326</v>
      </c>
      <c r="L8" s="120">
        <v>1</v>
      </c>
      <c r="M8" s="317"/>
      <c r="N8" s="152"/>
    </row>
    <row r="9" spans="1:14" ht="15" customHeight="1" x14ac:dyDescent="0.35">
      <c r="A9" s="151">
        <v>45433</v>
      </c>
      <c r="B9" s="127" t="s">
        <v>320</v>
      </c>
      <c r="C9" s="121"/>
      <c r="D9" s="315" t="s">
        <v>323</v>
      </c>
      <c r="E9" s="134"/>
      <c r="F9">
        <v>642428446</v>
      </c>
      <c r="G9" s="135"/>
      <c r="H9" s="153"/>
      <c r="I9" s="102"/>
      <c r="J9" s="102">
        <v>180</v>
      </c>
      <c r="K9" s="130" t="s">
        <v>342</v>
      </c>
      <c r="L9" s="120">
        <v>9.0030000000000001</v>
      </c>
      <c r="M9" s="317"/>
      <c r="N9" s="152"/>
    </row>
    <row r="10" spans="1:14" ht="15" customHeight="1" x14ac:dyDescent="0.35">
      <c r="A10" s="151">
        <v>45434</v>
      </c>
      <c r="B10" s="127" t="s">
        <v>320</v>
      </c>
      <c r="C10" s="121"/>
      <c r="D10" s="315" t="s">
        <v>324</v>
      </c>
      <c r="E10" s="134"/>
      <c r="F10" s="134"/>
      <c r="G10" s="135"/>
      <c r="H10" s="153"/>
      <c r="I10" s="102"/>
      <c r="J10" s="102">
        <v>150</v>
      </c>
      <c r="K10" s="130" t="s">
        <v>325</v>
      </c>
      <c r="L10" s="120">
        <v>9.0009999999999994</v>
      </c>
      <c r="M10" s="317"/>
      <c r="N10" s="152"/>
    </row>
    <row r="11" spans="1:14" ht="15" customHeight="1" x14ac:dyDescent="0.35">
      <c r="A11" s="151">
        <v>45434</v>
      </c>
      <c r="B11" s="127" t="s">
        <v>320</v>
      </c>
      <c r="C11" s="121"/>
      <c r="D11" s="315" t="s">
        <v>343</v>
      </c>
      <c r="E11" s="377"/>
      <c r="F11"/>
      <c r="G11" s="135"/>
      <c r="H11" s="153"/>
      <c r="I11" s="102"/>
      <c r="J11" s="102">
        <v>120</v>
      </c>
      <c r="K11" s="130" t="s">
        <v>344</v>
      </c>
      <c r="L11" s="120">
        <v>3</v>
      </c>
      <c r="M11" s="317"/>
      <c r="N11" s="152"/>
    </row>
    <row r="12" spans="1:14" ht="15" customHeight="1" x14ac:dyDescent="0.35">
      <c r="A12" s="151">
        <v>45435</v>
      </c>
      <c r="B12" s="127" t="s">
        <v>320</v>
      </c>
      <c r="C12" s="121"/>
      <c r="D12" s="315" t="s">
        <v>345</v>
      </c>
      <c r="E12" s="134"/>
      <c r="F12" s="134"/>
      <c r="G12" s="135"/>
      <c r="H12" s="153"/>
      <c r="I12" s="135"/>
      <c r="J12" s="135">
        <v>500</v>
      </c>
      <c r="K12" s="130" t="s">
        <v>325</v>
      </c>
      <c r="L12" s="120">
        <v>9.0009999999999994</v>
      </c>
      <c r="M12" s="317"/>
      <c r="N12" s="152"/>
    </row>
    <row r="13" spans="1:14" ht="15" customHeight="1" x14ac:dyDescent="0.35">
      <c r="A13" s="151">
        <v>45435</v>
      </c>
      <c r="B13" s="121" t="s">
        <v>320</v>
      </c>
      <c r="C13" s="121"/>
      <c r="D13" s="321" t="s">
        <v>335</v>
      </c>
      <c r="E13" s="322"/>
      <c r="F13" s="322"/>
      <c r="G13" s="28"/>
      <c r="H13" s="28"/>
      <c r="I13" s="324"/>
      <c r="J13" s="324">
        <v>80</v>
      </c>
      <c r="K13" s="323" t="s">
        <v>6</v>
      </c>
      <c r="L13" s="23">
        <v>8</v>
      </c>
      <c r="M13" s="106"/>
      <c r="N13" s="152"/>
    </row>
    <row r="14" spans="1:14" x14ac:dyDescent="0.35">
      <c r="A14" s="151">
        <v>45449</v>
      </c>
      <c r="B14" s="127" t="s">
        <v>320</v>
      </c>
      <c r="C14" s="121"/>
      <c r="D14" s="131" t="s">
        <v>346</v>
      </c>
      <c r="E14" s="134"/>
      <c r="F14" s="134"/>
      <c r="G14" s="135"/>
      <c r="H14" s="153"/>
      <c r="I14" s="153"/>
      <c r="J14" s="129">
        <v>531.74</v>
      </c>
      <c r="K14" s="130" t="s">
        <v>129</v>
      </c>
      <c r="L14" s="120">
        <v>2</v>
      </c>
      <c r="M14" s="106"/>
      <c r="N14" s="152"/>
    </row>
    <row r="15" spans="1:14" x14ac:dyDescent="0.35">
      <c r="A15" s="151">
        <v>45463</v>
      </c>
      <c r="B15" s="127" t="s">
        <v>318</v>
      </c>
      <c r="C15" s="121"/>
      <c r="D15" s="131" t="s">
        <v>319</v>
      </c>
      <c r="E15" s="134"/>
      <c r="F15" s="134"/>
      <c r="G15" s="135"/>
      <c r="H15" s="153"/>
      <c r="I15" s="153"/>
      <c r="J15" s="156">
        <v>238.1</v>
      </c>
      <c r="K15" s="206" t="s">
        <v>127</v>
      </c>
      <c r="L15" s="207">
        <v>5</v>
      </c>
      <c r="M15" s="208"/>
      <c r="N15" s="152"/>
    </row>
    <row r="16" spans="1:14" x14ac:dyDescent="0.35">
      <c r="A16" s="151">
        <v>45495</v>
      </c>
      <c r="B16" s="127" t="s">
        <v>318</v>
      </c>
      <c r="C16" s="121"/>
      <c r="D16" s="131" t="s">
        <v>319</v>
      </c>
      <c r="E16" s="134"/>
      <c r="F16" s="134"/>
      <c r="G16" s="135"/>
      <c r="H16" s="153"/>
      <c r="I16" s="153"/>
      <c r="J16" s="156">
        <v>238.1</v>
      </c>
      <c r="K16" s="206" t="s">
        <v>127</v>
      </c>
      <c r="L16" s="207">
        <v>5</v>
      </c>
      <c r="M16" s="208"/>
      <c r="N16" s="152"/>
    </row>
    <row r="17" spans="1:14" x14ac:dyDescent="0.35">
      <c r="A17" s="151">
        <v>45524</v>
      </c>
      <c r="B17" s="127" t="s">
        <v>318</v>
      </c>
      <c r="C17" s="121"/>
      <c r="D17" s="131" t="s">
        <v>319</v>
      </c>
      <c r="E17" s="134"/>
      <c r="F17" s="134"/>
      <c r="G17" s="135"/>
      <c r="H17" s="153"/>
      <c r="I17" s="153"/>
      <c r="J17" s="156">
        <v>238.1</v>
      </c>
      <c r="K17" s="206" t="s">
        <v>127</v>
      </c>
      <c r="L17" s="207">
        <v>5</v>
      </c>
      <c r="M17" s="208"/>
      <c r="N17" s="152"/>
    </row>
    <row r="18" spans="1:14" ht="15" customHeight="1" x14ac:dyDescent="0.35">
      <c r="A18" s="151">
        <v>45555</v>
      </c>
      <c r="B18" s="127" t="s">
        <v>318</v>
      </c>
      <c r="C18" s="121"/>
      <c r="D18" s="131" t="s">
        <v>319</v>
      </c>
      <c r="E18" s="134"/>
      <c r="F18" s="134"/>
      <c r="G18" s="135"/>
      <c r="H18" s="153"/>
      <c r="I18" s="153"/>
      <c r="J18" s="156">
        <v>238.1</v>
      </c>
      <c r="K18" s="206" t="s">
        <v>127</v>
      </c>
      <c r="L18" s="207">
        <v>5</v>
      </c>
      <c r="M18" s="208"/>
      <c r="N18" s="152"/>
    </row>
    <row r="19" spans="1:14" ht="15" customHeight="1" x14ac:dyDescent="0.35">
      <c r="A19" s="151">
        <v>45575</v>
      </c>
      <c r="B19" s="127" t="s">
        <v>320</v>
      </c>
      <c r="C19" s="121"/>
      <c r="D19" s="131" t="s">
        <v>319</v>
      </c>
      <c r="E19" s="377"/>
      <c r="F19" s="167"/>
      <c r="G19" s="135"/>
      <c r="H19" s="153"/>
      <c r="I19" s="153"/>
      <c r="J19" s="156">
        <v>94.99</v>
      </c>
      <c r="K19" s="206" t="s">
        <v>347</v>
      </c>
      <c r="L19" s="207">
        <v>7</v>
      </c>
      <c r="M19" s="208"/>
      <c r="N19" s="152"/>
    </row>
    <row r="20" spans="1:14" ht="15" customHeight="1" x14ac:dyDescent="0.35">
      <c r="A20" s="151">
        <v>45575</v>
      </c>
      <c r="B20" s="127" t="s">
        <v>320</v>
      </c>
      <c r="C20" s="121"/>
      <c r="D20" s="131" t="s">
        <v>348</v>
      </c>
      <c r="E20" s="134"/>
      <c r="F20" s="134"/>
      <c r="G20" s="135"/>
      <c r="H20" s="153"/>
      <c r="I20" s="153"/>
      <c r="J20" s="156">
        <v>180</v>
      </c>
      <c r="K20" s="206" t="s">
        <v>349</v>
      </c>
      <c r="L20" s="207">
        <v>7</v>
      </c>
      <c r="M20" s="208"/>
      <c r="N20" s="152"/>
    </row>
    <row r="21" spans="1:14" ht="15" customHeight="1" x14ac:dyDescent="0.35">
      <c r="A21" s="151">
        <v>45575</v>
      </c>
      <c r="B21" s="127" t="s">
        <v>320</v>
      </c>
      <c r="C21" s="121"/>
      <c r="D21" s="131" t="s">
        <v>65</v>
      </c>
      <c r="E21" s="377"/>
      <c r="F21" s="134"/>
      <c r="G21" s="135"/>
      <c r="H21" s="153"/>
      <c r="I21" s="153"/>
      <c r="J21" s="156">
        <v>2155</v>
      </c>
      <c r="K21" s="206" t="s">
        <v>350</v>
      </c>
      <c r="L21" s="207">
        <v>6</v>
      </c>
      <c r="M21" s="208"/>
      <c r="N21" s="152"/>
    </row>
    <row r="22" spans="1:14" ht="15" customHeight="1" x14ac:dyDescent="0.35">
      <c r="A22" s="151">
        <v>45586</v>
      </c>
      <c r="B22" s="127" t="s">
        <v>318</v>
      </c>
      <c r="C22" s="121"/>
      <c r="D22" s="131" t="s">
        <v>319</v>
      </c>
      <c r="E22" s="377"/>
      <c r="F22" s="134"/>
      <c r="G22" s="135"/>
      <c r="H22" s="153"/>
      <c r="I22" s="153"/>
      <c r="J22" s="156">
        <v>238.1</v>
      </c>
      <c r="K22" s="206" t="s">
        <v>127</v>
      </c>
      <c r="L22" s="207">
        <v>5</v>
      </c>
      <c r="M22" s="208"/>
      <c r="N22" s="152"/>
    </row>
    <row r="23" spans="1:14" ht="15" customHeight="1" x14ac:dyDescent="0.35">
      <c r="A23" s="151">
        <v>45589</v>
      </c>
      <c r="B23" s="127" t="s">
        <v>320</v>
      </c>
      <c r="C23" s="121"/>
      <c r="D23" s="131" t="s">
        <v>319</v>
      </c>
      <c r="E23" s="134"/>
      <c r="F23" s="134"/>
      <c r="G23" s="135"/>
      <c r="H23" s="153"/>
      <c r="I23" s="153"/>
      <c r="J23" s="156">
        <v>120</v>
      </c>
      <c r="K23" s="206" t="s">
        <v>340</v>
      </c>
      <c r="L23" s="207">
        <v>5</v>
      </c>
      <c r="M23" s="208"/>
      <c r="N23" s="152"/>
    </row>
    <row r="24" spans="1:14" ht="15" customHeight="1" x14ac:dyDescent="0.35">
      <c r="A24" s="151">
        <v>45601</v>
      </c>
      <c r="B24" s="127" t="s">
        <v>320</v>
      </c>
      <c r="C24" s="121"/>
      <c r="D24" s="131" t="s">
        <v>319</v>
      </c>
      <c r="E24" s="134"/>
      <c r="F24" s="134"/>
      <c r="G24" s="135"/>
      <c r="H24" s="153"/>
      <c r="I24" s="153"/>
      <c r="J24" s="156">
        <v>46.99</v>
      </c>
      <c r="K24" s="206" t="s">
        <v>351</v>
      </c>
      <c r="L24" s="207">
        <v>7</v>
      </c>
      <c r="M24" s="208"/>
      <c r="N24" s="152"/>
    </row>
    <row r="25" spans="1:14" ht="15" customHeight="1" x14ac:dyDescent="0.35">
      <c r="A25" s="151">
        <v>45616</v>
      </c>
      <c r="B25" s="127" t="s">
        <v>318</v>
      </c>
      <c r="C25" s="121"/>
      <c r="D25" s="131" t="s">
        <v>319</v>
      </c>
      <c r="E25" s="134"/>
      <c r="F25" s="134"/>
      <c r="G25" s="135"/>
      <c r="H25" s="153"/>
      <c r="I25" s="153"/>
      <c r="J25" s="156">
        <v>238.1</v>
      </c>
      <c r="K25" s="206" t="s">
        <v>127</v>
      </c>
      <c r="L25" s="207">
        <v>5</v>
      </c>
      <c r="M25" s="208"/>
      <c r="N25" s="152"/>
    </row>
    <row r="26" spans="1:14" ht="15" customHeight="1" x14ac:dyDescent="0.35">
      <c r="A26" s="151">
        <v>45646</v>
      </c>
      <c r="B26" s="127" t="s">
        <v>318</v>
      </c>
      <c r="C26" s="121"/>
      <c r="D26" s="131" t="s">
        <v>319</v>
      </c>
      <c r="E26" s="134"/>
      <c r="F26" s="134"/>
      <c r="G26" s="135"/>
      <c r="H26" s="153"/>
      <c r="I26" s="153"/>
      <c r="J26" s="156">
        <v>238.1</v>
      </c>
      <c r="K26" s="206" t="s">
        <v>127</v>
      </c>
      <c r="L26" s="207">
        <v>5</v>
      </c>
      <c r="M26" s="208"/>
      <c r="N26" s="152"/>
    </row>
    <row r="27" spans="1:14" ht="15" customHeight="1" x14ac:dyDescent="0.35">
      <c r="A27" s="151">
        <v>40928</v>
      </c>
      <c r="B27" s="127" t="s">
        <v>318</v>
      </c>
      <c r="C27" s="121"/>
      <c r="D27" s="131" t="s">
        <v>319</v>
      </c>
      <c r="E27" s="134"/>
      <c r="F27" s="134"/>
      <c r="G27" s="135"/>
      <c r="H27" s="153"/>
      <c r="I27" s="153"/>
      <c r="J27" s="156">
        <v>238.1</v>
      </c>
      <c r="K27" s="206" t="s">
        <v>127</v>
      </c>
      <c r="L27" s="207">
        <v>5</v>
      </c>
      <c r="M27" s="208"/>
      <c r="N27" s="152"/>
    </row>
    <row r="28" spans="1:14" ht="15" customHeight="1" x14ac:dyDescent="0.35">
      <c r="A28" s="151">
        <v>45708</v>
      </c>
      <c r="B28" s="127" t="s">
        <v>318</v>
      </c>
      <c r="C28" s="121"/>
      <c r="D28" s="131" t="s">
        <v>319</v>
      </c>
      <c r="E28" s="134"/>
      <c r="F28" s="134"/>
      <c r="G28" s="135"/>
      <c r="H28" s="153"/>
      <c r="I28" s="153"/>
      <c r="J28" s="156">
        <v>238.1</v>
      </c>
      <c r="K28" s="206" t="s">
        <v>127</v>
      </c>
      <c r="L28" s="207">
        <v>5</v>
      </c>
      <c r="M28" s="208"/>
      <c r="N28" s="152"/>
    </row>
    <row r="29" spans="1:14" ht="15" customHeight="1" x14ac:dyDescent="0.35">
      <c r="A29" s="151">
        <v>45734</v>
      </c>
      <c r="B29" s="127"/>
      <c r="C29" s="121"/>
      <c r="D29" s="131" t="s">
        <v>365</v>
      </c>
      <c r="E29" s="134"/>
      <c r="F29" s="134"/>
      <c r="G29" s="135"/>
      <c r="H29" s="153"/>
      <c r="I29" s="153"/>
      <c r="J29" s="156">
        <v>4.25</v>
      </c>
      <c r="K29" s="206" t="s">
        <v>366</v>
      </c>
      <c r="L29" s="207"/>
      <c r="M29" s="208"/>
      <c r="N29" s="152"/>
    </row>
    <row r="30" spans="1:14" ht="15" customHeight="1" x14ac:dyDescent="0.35">
      <c r="A30" s="151">
        <v>45736</v>
      </c>
      <c r="B30" s="127" t="s">
        <v>318</v>
      </c>
      <c r="C30" s="121"/>
      <c r="D30" s="131" t="s">
        <v>319</v>
      </c>
      <c r="E30" s="134"/>
      <c r="F30" s="134"/>
      <c r="G30" s="135"/>
      <c r="H30" s="153"/>
      <c r="I30" s="156"/>
      <c r="J30" s="156">
        <v>238.1</v>
      </c>
      <c r="K30" s="206" t="s">
        <v>127</v>
      </c>
      <c r="L30" s="207">
        <v>5</v>
      </c>
      <c r="M30" s="208"/>
      <c r="N30" s="152"/>
    </row>
    <row r="31" spans="1:14" ht="15" customHeight="1" x14ac:dyDescent="0.35">
      <c r="A31" s="151"/>
      <c r="B31" s="127"/>
      <c r="C31" s="121"/>
      <c r="D31" s="131"/>
      <c r="E31" s="134"/>
      <c r="F31" s="134"/>
      <c r="G31" s="135"/>
      <c r="H31" s="153"/>
      <c r="I31" s="156"/>
      <c r="J31" s="156"/>
      <c r="K31" s="206"/>
      <c r="L31" s="207"/>
      <c r="M31" s="208"/>
      <c r="N31" s="152"/>
    </row>
    <row r="32" spans="1:14" ht="15" customHeight="1" x14ac:dyDescent="0.35">
      <c r="A32" s="151"/>
      <c r="B32" s="127"/>
      <c r="C32" s="121"/>
      <c r="D32" s="131"/>
      <c r="E32" s="134"/>
      <c r="F32" s="134"/>
      <c r="G32" s="135"/>
      <c r="H32" s="153"/>
      <c r="I32" s="156"/>
      <c r="J32" s="156"/>
      <c r="K32" s="206"/>
      <c r="L32" s="207"/>
      <c r="M32" s="208"/>
      <c r="N32" s="152"/>
    </row>
    <row r="33" spans="1:14" ht="15" customHeight="1" x14ac:dyDescent="0.35">
      <c r="A33" s="151"/>
      <c r="B33" s="127"/>
      <c r="C33" s="121"/>
      <c r="D33" s="131"/>
      <c r="E33" s="134"/>
      <c r="F33" s="134"/>
      <c r="G33" s="135"/>
      <c r="H33" s="153"/>
      <c r="I33" s="156"/>
      <c r="J33" s="156"/>
      <c r="K33" s="206"/>
      <c r="L33" s="207"/>
      <c r="M33" s="208"/>
      <c r="N33" s="152"/>
    </row>
    <row r="34" spans="1:14" ht="15" customHeight="1" x14ac:dyDescent="0.35">
      <c r="A34" s="151"/>
      <c r="B34" s="127"/>
      <c r="C34" s="121"/>
      <c r="D34" s="131"/>
      <c r="E34" s="134"/>
      <c r="F34" s="134"/>
      <c r="G34" s="135"/>
      <c r="H34" s="153"/>
      <c r="I34" s="156"/>
      <c r="J34" s="156"/>
      <c r="K34" s="206"/>
      <c r="L34" s="207"/>
      <c r="M34" s="208"/>
      <c r="N34" s="152"/>
    </row>
    <row r="35" spans="1:14" ht="15" customHeight="1" x14ac:dyDescent="0.35">
      <c r="A35" s="151"/>
      <c r="B35" s="127"/>
      <c r="C35" s="121"/>
      <c r="D35" s="131"/>
      <c r="E35" s="134"/>
      <c r="F35" s="134"/>
      <c r="G35" s="135"/>
      <c r="H35" s="153"/>
      <c r="I35" s="156"/>
      <c r="J35" s="156"/>
      <c r="K35" s="206"/>
      <c r="L35" s="207"/>
      <c r="M35" s="208"/>
      <c r="N35" s="152"/>
    </row>
    <row r="36" spans="1:14" ht="15" customHeight="1" x14ac:dyDescent="0.35">
      <c r="A36" s="151"/>
      <c r="B36" s="127"/>
      <c r="C36" s="121"/>
      <c r="D36" s="131"/>
      <c r="E36" s="134"/>
      <c r="F36" s="134"/>
      <c r="G36" s="135"/>
      <c r="H36" s="153"/>
      <c r="I36" s="156"/>
      <c r="J36" s="156"/>
      <c r="K36" s="206"/>
      <c r="L36" s="207"/>
      <c r="M36" s="208"/>
      <c r="N36" s="152"/>
    </row>
    <row r="37" spans="1:14" ht="15" customHeight="1" x14ac:dyDescent="0.35">
      <c r="A37" s="151"/>
      <c r="B37" s="127"/>
      <c r="C37" s="121"/>
      <c r="D37" s="131"/>
      <c r="E37" s="134"/>
      <c r="F37" s="134"/>
      <c r="G37" s="135"/>
      <c r="H37" s="153"/>
      <c r="I37" s="156"/>
      <c r="J37" s="156"/>
      <c r="K37" s="206"/>
      <c r="L37" s="207"/>
      <c r="M37" s="208"/>
      <c r="N37" s="152"/>
    </row>
    <row r="38" spans="1:14" ht="15" customHeight="1" x14ac:dyDescent="0.35">
      <c r="A38" s="151"/>
      <c r="B38" s="127"/>
      <c r="C38" s="121"/>
      <c r="D38" s="131"/>
      <c r="E38" s="134"/>
      <c r="F38" s="134"/>
      <c r="G38" s="135"/>
      <c r="H38" s="153"/>
      <c r="I38" s="156"/>
      <c r="J38" s="156"/>
      <c r="K38" s="206"/>
      <c r="L38" s="207"/>
      <c r="M38" s="208"/>
      <c r="N38" s="152"/>
    </row>
    <row r="39" spans="1:14" ht="15" customHeight="1" x14ac:dyDescent="0.35">
      <c r="A39" s="151"/>
      <c r="B39" s="127"/>
      <c r="C39" s="121"/>
      <c r="D39" s="131"/>
      <c r="E39" s="134"/>
      <c r="F39" s="134"/>
      <c r="G39" s="135"/>
      <c r="H39" s="153"/>
      <c r="I39" s="156"/>
      <c r="J39" s="156"/>
      <c r="K39" s="206"/>
      <c r="L39" s="207"/>
      <c r="M39" s="208"/>
      <c r="N39" s="152"/>
    </row>
    <row r="40" spans="1:14" ht="15" customHeight="1" x14ac:dyDescent="0.35">
      <c r="A40" s="151"/>
      <c r="B40" s="127"/>
      <c r="C40" s="121"/>
      <c r="D40" s="131"/>
      <c r="E40" s="134"/>
      <c r="F40" s="134"/>
      <c r="G40" s="135"/>
      <c r="H40" s="153"/>
      <c r="I40" s="156"/>
      <c r="J40" s="156"/>
      <c r="K40" s="206"/>
      <c r="L40" s="207"/>
      <c r="M40" s="208"/>
      <c r="N40" s="152"/>
    </row>
    <row r="41" spans="1:14" s="28" customFormat="1" x14ac:dyDescent="0.35">
      <c r="A41" s="376"/>
      <c r="B41" s="27"/>
      <c r="C41" s="27"/>
      <c r="D41" s="128"/>
      <c r="E41" s="322"/>
      <c r="F41" s="322"/>
      <c r="I41" s="129"/>
      <c r="J41" s="129"/>
      <c r="K41" s="130"/>
      <c r="L41" s="27"/>
    </row>
    <row r="42" spans="1:14" ht="15.75" customHeight="1" thickBot="1" x14ac:dyDescent="0.4">
      <c r="A42" s="367"/>
      <c r="B42" s="368"/>
      <c r="C42" s="369"/>
      <c r="D42" s="370"/>
      <c r="E42" s="371"/>
      <c r="F42" s="371"/>
      <c r="G42" s="372">
        <f>SUM(G5:G6)</f>
        <v>0</v>
      </c>
      <c r="H42" s="372">
        <f>SUM(H4:H40)</f>
        <v>0</v>
      </c>
      <c r="I42" s="372">
        <f>SUM(I4:I41)</f>
        <v>0</v>
      </c>
      <c r="J42" s="372">
        <f>SUM(J4:J41)</f>
        <v>7251.3100000000013</v>
      </c>
      <c r="K42" s="373"/>
      <c r="L42" s="369"/>
      <c r="M42" s="374">
        <f>SUM(M5:M6)</f>
        <v>0</v>
      </c>
      <c r="N42" s="375"/>
    </row>
    <row r="43" spans="1:14" ht="15" customHeight="1" x14ac:dyDescent="0.35">
      <c r="A43" s="6" t="s">
        <v>3</v>
      </c>
      <c r="H43" s="386" t="s">
        <v>299</v>
      </c>
      <c r="I43" s="386"/>
      <c r="J43" s="386"/>
      <c r="K43" s="386"/>
    </row>
  </sheetData>
  <autoFilter ref="A3:P43" xr:uid="{00000000-0009-0000-0000-000002000000}"/>
  <mergeCells count="3">
    <mergeCell ref="H43:K43"/>
    <mergeCell ref="E2:F2"/>
    <mergeCell ref="A2:D2"/>
  </mergeCells>
  <pageMargins left="0.7" right="0.7" top="0.75" bottom="0.75" header="0.53442028985507251" footer="0.3"/>
  <pageSetup paperSize="9" scale="56" fitToHeight="0" orientation="landscape" horizontalDpi="4294967293" verticalDpi="4294967293" r:id="rId1"/>
  <headerFooter differentFirst="1">
    <firstHeader>&amp;CPage 2</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
  <sheetViews>
    <sheetView workbookViewId="0">
      <selection activeCell="F10" sqref="F10"/>
    </sheetView>
  </sheetViews>
  <sheetFormatPr defaultRowHeight="14.5" x14ac:dyDescent="0.35"/>
  <cols>
    <col min="1" max="1" width="10.7265625" bestFit="1" customWidth="1"/>
    <col min="2" max="2" width="10.81640625" style="32" customWidth="1"/>
    <col min="3" max="4" width="9.1796875" style="32"/>
    <col min="5" max="5" width="9.90625" style="32" bestFit="1" customWidth="1"/>
    <col min="6" max="6" width="33.1796875" style="32" customWidth="1"/>
    <col min="7" max="7" width="10.54296875" style="31" customWidth="1"/>
    <col min="8" max="9" width="9" bestFit="1" customWidth="1"/>
  </cols>
  <sheetData>
    <row r="1" spans="1:7" ht="18" x14ac:dyDescent="0.4">
      <c r="A1" s="22" t="s">
        <v>66</v>
      </c>
    </row>
    <row r="2" spans="1:7" ht="19" thickBot="1" x14ac:dyDescent="0.5">
      <c r="A2" s="14" t="s">
        <v>339</v>
      </c>
    </row>
    <row r="3" spans="1:7" x14ac:dyDescent="0.35">
      <c r="A3" s="33" t="s">
        <v>13</v>
      </c>
      <c r="B3" s="34" t="s">
        <v>2</v>
      </c>
      <c r="C3" s="34" t="s">
        <v>67</v>
      </c>
      <c r="D3" s="34" t="s">
        <v>300</v>
      </c>
      <c r="E3" s="34" t="s">
        <v>198</v>
      </c>
      <c r="F3" s="34" t="s">
        <v>68</v>
      </c>
      <c r="G3" s="35" t="s">
        <v>0</v>
      </c>
    </row>
    <row r="4" spans="1:7" ht="20.149999999999999" customHeight="1" x14ac:dyDescent="0.35">
      <c r="A4" s="36" t="s">
        <v>69</v>
      </c>
      <c r="B4" s="154"/>
      <c r="C4" s="154">
        <v>13.03</v>
      </c>
      <c r="D4" s="155"/>
      <c r="E4" s="154">
        <v>9500</v>
      </c>
      <c r="F4" s="38"/>
      <c r="G4" s="39"/>
    </row>
    <row r="5" spans="1:7" ht="20.149999999999999" customHeight="1" x14ac:dyDescent="0.35">
      <c r="A5" s="36" t="s">
        <v>70</v>
      </c>
      <c r="B5" s="154"/>
      <c r="C5" s="154">
        <v>16.690000000000001</v>
      </c>
      <c r="D5" s="155"/>
      <c r="E5" s="154"/>
      <c r="F5" s="37"/>
      <c r="G5" s="39"/>
    </row>
    <row r="6" spans="1:7" ht="20.149999999999999" customHeight="1" x14ac:dyDescent="0.35">
      <c r="A6" s="36" t="s">
        <v>71</v>
      </c>
      <c r="B6" s="154"/>
      <c r="C6" s="154">
        <v>23.69</v>
      </c>
      <c r="D6" s="155"/>
      <c r="E6" s="154"/>
      <c r="F6" s="37"/>
      <c r="G6" s="39"/>
    </row>
    <row r="7" spans="1:7" ht="20.149999999999999" customHeight="1" x14ac:dyDescent="0.35">
      <c r="A7" s="36" t="s">
        <v>72</v>
      </c>
      <c r="B7" s="154"/>
      <c r="C7" s="154">
        <v>20.37</v>
      </c>
      <c r="D7" s="154"/>
      <c r="E7" s="154"/>
      <c r="F7" s="37"/>
      <c r="G7" s="39"/>
    </row>
    <row r="8" spans="1:7" ht="20.149999999999999" customHeight="1" x14ac:dyDescent="0.35">
      <c r="A8" s="36" t="s">
        <v>73</v>
      </c>
      <c r="B8" s="154"/>
      <c r="C8" s="154">
        <v>19.5</v>
      </c>
      <c r="D8" s="154"/>
      <c r="E8" s="154"/>
      <c r="F8" s="37"/>
      <c r="G8" s="39"/>
    </row>
    <row r="9" spans="1:7" ht="20.149999999999999" customHeight="1" x14ac:dyDescent="0.35">
      <c r="A9" s="36" t="s">
        <v>74</v>
      </c>
      <c r="B9" s="154"/>
      <c r="C9" s="154">
        <v>16.37</v>
      </c>
      <c r="D9" s="154"/>
      <c r="E9" s="154"/>
      <c r="F9" s="37"/>
      <c r="G9" s="39"/>
    </row>
    <row r="10" spans="1:7" ht="20.149999999999999" customHeight="1" x14ac:dyDescent="0.35">
      <c r="A10" s="36" t="s">
        <v>75</v>
      </c>
      <c r="B10" s="154"/>
      <c r="C10" s="154">
        <v>15.96</v>
      </c>
      <c r="D10" s="154"/>
      <c r="E10" s="154">
        <v>9500</v>
      </c>
      <c r="F10" s="37"/>
      <c r="G10" s="39"/>
    </row>
    <row r="11" spans="1:7" ht="20.149999999999999" customHeight="1" x14ac:dyDescent="0.35">
      <c r="A11" s="36" t="s">
        <v>76</v>
      </c>
      <c r="B11" s="154"/>
      <c r="C11" s="154">
        <v>23.11</v>
      </c>
      <c r="D11" s="154"/>
      <c r="E11" s="154"/>
      <c r="F11" s="37"/>
      <c r="G11" s="39"/>
    </row>
    <row r="12" spans="1:7" ht="20.149999999999999" customHeight="1" x14ac:dyDescent="0.35">
      <c r="A12" s="36" t="s">
        <v>77</v>
      </c>
      <c r="B12" s="154"/>
      <c r="C12" s="154">
        <v>19.61</v>
      </c>
      <c r="D12" s="154"/>
      <c r="E12" s="154"/>
      <c r="F12" s="37"/>
      <c r="G12" s="39"/>
    </row>
    <row r="13" spans="1:7" ht="20.149999999999999" customHeight="1" x14ac:dyDescent="0.35">
      <c r="A13" s="36" t="s">
        <v>78</v>
      </c>
      <c r="B13" s="154"/>
      <c r="C13" s="154">
        <v>21.71</v>
      </c>
      <c r="D13" s="154"/>
      <c r="E13" s="154"/>
      <c r="F13" s="37"/>
      <c r="G13" s="39"/>
    </row>
    <row r="14" spans="1:7" ht="20.149999999999999" customHeight="1" x14ac:dyDescent="0.35">
      <c r="A14" s="36" t="s">
        <v>79</v>
      </c>
      <c r="B14" s="154"/>
      <c r="C14" s="154">
        <v>22</v>
      </c>
      <c r="D14" s="154"/>
      <c r="E14" s="154"/>
      <c r="F14" s="37"/>
      <c r="G14" s="39"/>
    </row>
    <row r="15" spans="1:7" ht="20.149999999999999" customHeight="1" x14ac:dyDescent="0.35">
      <c r="A15" s="36" t="s">
        <v>80</v>
      </c>
      <c r="B15" s="154"/>
      <c r="C15" s="154">
        <v>19.079999999999998</v>
      </c>
      <c r="D15" s="154"/>
      <c r="E15" s="154"/>
      <c r="F15" s="37"/>
      <c r="G15" s="39"/>
    </row>
    <row r="16" spans="1:7" ht="20.149999999999999" customHeight="1" thickBot="1" x14ac:dyDescent="0.4">
      <c r="A16" s="209"/>
      <c r="B16" s="210"/>
      <c r="C16" s="210"/>
      <c r="D16" s="210"/>
      <c r="E16" s="210"/>
      <c r="F16" s="210"/>
      <c r="G16" s="39"/>
    </row>
    <row r="17" spans="1:10" ht="20.149999999999999" customHeight="1" thickBot="1" x14ac:dyDescent="0.4">
      <c r="A17" s="212" t="s">
        <v>81</v>
      </c>
      <c r="B17" s="213">
        <f>SUM(B4:B15)</f>
        <v>0</v>
      </c>
      <c r="C17" s="213">
        <f>SUM(C4:C16)</f>
        <v>231.12000000000006</v>
      </c>
      <c r="D17" s="213">
        <f>SUM(D4:D15)</f>
        <v>0</v>
      </c>
      <c r="E17" s="213">
        <f>SUM(E4:E15)</f>
        <v>19000</v>
      </c>
      <c r="F17" s="214" t="s">
        <v>82</v>
      </c>
      <c r="G17" s="215">
        <f>SUM(G4:G16)</f>
        <v>0</v>
      </c>
      <c r="H17" s="31" t="s">
        <v>3</v>
      </c>
      <c r="J17" s="31"/>
    </row>
  </sheetData>
  <pageMargins left="0.70866141732283472" right="0.70866141732283472" top="0.51666666666666672" bottom="0.39166666666666666" header="0.31496062992125984" footer="0.31496062992125984"/>
  <pageSetup paperSize="9" orientation="landscape" horizontalDpi="4294967293" verticalDpi="4294967293" r:id="rId1"/>
  <headerFooter>
    <oddHeader>&amp;CPage 3</oddHead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workbookViewId="0">
      <selection activeCell="J26" sqref="J26"/>
    </sheetView>
  </sheetViews>
  <sheetFormatPr defaultRowHeight="14.5" x14ac:dyDescent="0.35"/>
  <cols>
    <col min="2" max="2" width="13.54296875" bestFit="1" customWidth="1"/>
    <col min="3" max="3" width="17.7265625" customWidth="1"/>
    <col min="4" max="4" width="14.54296875" customWidth="1"/>
    <col min="5" max="5" width="18.81640625" customWidth="1"/>
    <col min="7" max="7" width="10.54296875" bestFit="1" customWidth="1"/>
    <col min="8" max="9" width="10.1796875" bestFit="1" customWidth="1"/>
    <col min="10" max="10" width="12" customWidth="1"/>
    <col min="12" max="12" width="10.54296875" bestFit="1" customWidth="1"/>
  </cols>
  <sheetData>
    <row r="1" spans="1:14" s="41" customFormat="1" ht="18.5" x14ac:dyDescent="0.45">
      <c r="B1" s="40" t="s">
        <v>83</v>
      </c>
      <c r="F1" s="42"/>
      <c r="G1" s="42"/>
      <c r="H1" s="42"/>
      <c r="I1" s="42"/>
      <c r="J1" s="42"/>
    </row>
    <row r="2" spans="1:14" s="41" customFormat="1" ht="18.5" x14ac:dyDescent="0.45">
      <c r="B2" s="401" t="s">
        <v>367</v>
      </c>
      <c r="C2" s="401"/>
      <c r="D2" s="401"/>
      <c r="E2" s="401"/>
      <c r="F2" s="401"/>
      <c r="G2" s="42"/>
      <c r="H2" s="42"/>
      <c r="I2" s="42"/>
      <c r="J2" s="42"/>
    </row>
    <row r="3" spans="1:14" s="41" customFormat="1" ht="15.5" x14ac:dyDescent="0.35">
      <c r="B3" s="44"/>
      <c r="D3" s="21"/>
      <c r="F3" s="42"/>
      <c r="G3" s="42"/>
      <c r="H3" s="42"/>
      <c r="I3" s="42"/>
      <c r="J3" s="42"/>
    </row>
    <row r="4" spans="1:14" s="41" customFormat="1" ht="16" thickBot="1" x14ac:dyDescent="0.4">
      <c r="B4" s="43"/>
      <c r="C4" s="45"/>
      <c r="E4" s="45"/>
      <c r="F4" s="46"/>
      <c r="G4" s="46"/>
      <c r="H4" s="47"/>
      <c r="I4" s="42"/>
      <c r="J4" s="42"/>
    </row>
    <row r="5" spans="1:14" x14ac:dyDescent="0.35">
      <c r="B5" s="48" t="s">
        <v>84</v>
      </c>
      <c r="C5" s="49"/>
      <c r="D5" s="49"/>
      <c r="E5" s="50"/>
      <c r="F5" s="51"/>
      <c r="G5" s="52"/>
      <c r="H5" s="52"/>
      <c r="I5" s="52"/>
      <c r="J5" s="53"/>
      <c r="L5" s="205"/>
    </row>
    <row r="6" spans="1:14" x14ac:dyDescent="0.35">
      <c r="B6" s="54" t="s">
        <v>85</v>
      </c>
      <c r="C6" s="30"/>
      <c r="D6" s="30"/>
      <c r="E6" s="55">
        <v>761.9</v>
      </c>
      <c r="F6" s="56"/>
      <c r="G6" s="57"/>
      <c r="H6" s="57"/>
      <c r="I6" s="57" t="s">
        <v>33</v>
      </c>
      <c r="J6" s="58"/>
    </row>
    <row r="7" spans="1:14" x14ac:dyDescent="0.35">
      <c r="B7" s="399" t="s">
        <v>115</v>
      </c>
      <c r="C7" s="400"/>
      <c r="D7" s="30"/>
      <c r="E7" s="55">
        <v>11210.59</v>
      </c>
      <c r="F7" s="56"/>
      <c r="G7" s="57"/>
      <c r="H7" s="57"/>
      <c r="I7" s="57" t="s">
        <v>44</v>
      </c>
      <c r="J7" s="58"/>
    </row>
    <row r="8" spans="1:14" x14ac:dyDescent="0.35">
      <c r="B8" s="54" t="s">
        <v>86</v>
      </c>
      <c r="C8" s="30"/>
      <c r="D8" s="8"/>
      <c r="E8" s="103"/>
      <c r="F8" s="56"/>
      <c r="G8" s="59" t="s">
        <v>3</v>
      </c>
      <c r="H8" s="57"/>
      <c r="I8" s="57"/>
      <c r="J8" s="58"/>
    </row>
    <row r="9" spans="1:14" x14ac:dyDescent="0.35">
      <c r="B9" s="54" t="s">
        <v>3</v>
      </c>
      <c r="C9" s="60"/>
      <c r="D9" s="8"/>
      <c r="E9" s="61" t="s">
        <v>3</v>
      </c>
      <c r="F9" s="62"/>
      <c r="G9" s="63"/>
      <c r="H9" s="406" t="s">
        <v>291</v>
      </c>
      <c r="I9" s="406"/>
      <c r="J9" s="407"/>
    </row>
    <row r="10" spans="1:14" x14ac:dyDescent="0.35">
      <c r="B10" s="54"/>
      <c r="C10" s="60"/>
      <c r="D10" s="8"/>
      <c r="E10" s="61"/>
      <c r="F10" s="56"/>
      <c r="G10" s="59"/>
      <c r="H10" s="57"/>
      <c r="I10" s="65"/>
      <c r="J10" s="66"/>
    </row>
    <row r="11" spans="1:14" x14ac:dyDescent="0.35">
      <c r="B11" s="54"/>
      <c r="C11" s="30" t="s">
        <v>0</v>
      </c>
      <c r="D11" s="8">
        <f>SUM(D9:D10)</f>
        <v>0</v>
      </c>
      <c r="E11" s="68"/>
      <c r="F11" s="56"/>
      <c r="G11" s="59"/>
      <c r="H11" s="57"/>
      <c r="I11" s="57"/>
      <c r="J11" s="58"/>
    </row>
    <row r="12" spans="1:14" x14ac:dyDescent="0.35">
      <c r="B12" s="54"/>
      <c r="C12" s="30"/>
      <c r="D12" s="69"/>
      <c r="E12" s="70"/>
      <c r="F12" s="62"/>
      <c r="G12" s="63"/>
      <c r="H12" s="71" t="s">
        <v>87</v>
      </c>
      <c r="I12" s="64"/>
      <c r="J12" s="72">
        <f>E6+E7</f>
        <v>11972.49</v>
      </c>
    </row>
    <row r="13" spans="1:14" x14ac:dyDescent="0.35">
      <c r="B13" s="73" t="s">
        <v>3</v>
      </c>
      <c r="C13" s="65"/>
      <c r="D13" s="65" t="s">
        <v>3</v>
      </c>
      <c r="E13" s="74"/>
      <c r="F13" s="56"/>
      <c r="G13" s="59"/>
      <c r="H13" s="57"/>
      <c r="I13" s="57"/>
      <c r="J13" s="58"/>
    </row>
    <row r="14" spans="1:14" x14ac:dyDescent="0.35">
      <c r="B14" s="54" t="s">
        <v>88</v>
      </c>
      <c r="C14" s="30"/>
      <c r="D14" s="55" t="s">
        <v>3</v>
      </c>
      <c r="E14" s="75">
        <v>0</v>
      </c>
      <c r="F14" s="56"/>
      <c r="G14" s="59"/>
      <c r="H14" s="57"/>
      <c r="I14" s="57"/>
      <c r="J14" s="58"/>
      <c r="N14" s="76"/>
    </row>
    <row r="15" spans="1:14" x14ac:dyDescent="0.35">
      <c r="A15" s="65"/>
      <c r="B15" s="54"/>
      <c r="C15" s="30"/>
      <c r="D15" s="55"/>
      <c r="E15" s="75"/>
      <c r="F15" s="56"/>
      <c r="G15" s="59"/>
      <c r="H15" s="57"/>
      <c r="I15" s="57"/>
      <c r="J15" s="58"/>
      <c r="N15" s="76"/>
    </row>
    <row r="16" spans="1:14" x14ac:dyDescent="0.35">
      <c r="A16" s="65"/>
      <c r="B16" s="54"/>
      <c r="C16" s="30"/>
      <c r="D16" s="55"/>
      <c r="E16" s="75"/>
      <c r="F16" s="56"/>
      <c r="G16" s="59"/>
      <c r="H16" s="57"/>
      <c r="I16" s="57"/>
      <c r="J16" s="58"/>
      <c r="N16" s="76"/>
    </row>
    <row r="17" spans="1:14" x14ac:dyDescent="0.35">
      <c r="A17" s="65"/>
      <c r="B17" s="54"/>
      <c r="C17" s="67" t="s">
        <v>0</v>
      </c>
      <c r="D17" s="77"/>
      <c r="E17" s="70">
        <f>SUM(D14:D16)</f>
        <v>0</v>
      </c>
      <c r="F17" s="56"/>
      <c r="G17" s="59"/>
      <c r="H17" s="57"/>
      <c r="I17" s="57"/>
      <c r="J17" s="58"/>
      <c r="N17" s="76"/>
    </row>
    <row r="18" spans="1:14" x14ac:dyDescent="0.35">
      <c r="A18" s="65"/>
      <c r="B18" s="78"/>
      <c r="C18" s="79"/>
      <c r="D18" s="79"/>
      <c r="E18" s="80"/>
      <c r="F18" s="80"/>
      <c r="G18" s="81"/>
      <c r="H18" s="82" t="s">
        <v>89</v>
      </c>
      <c r="I18" s="83"/>
      <c r="J18" s="84">
        <f>J12-J14</f>
        <v>11972.49</v>
      </c>
    </row>
    <row r="19" spans="1:14" x14ac:dyDescent="0.35">
      <c r="A19" s="65"/>
      <c r="B19" s="85"/>
      <c r="C19" s="86"/>
      <c r="D19" s="86"/>
      <c r="E19" s="86"/>
      <c r="F19" s="87"/>
      <c r="G19" s="87"/>
      <c r="H19" s="88"/>
      <c r="I19" s="88"/>
      <c r="J19" s="89"/>
    </row>
    <row r="20" spans="1:14" x14ac:dyDescent="0.35">
      <c r="A20" s="65"/>
      <c r="B20" s="85" t="s">
        <v>90</v>
      </c>
      <c r="C20" s="65"/>
      <c r="D20" s="65"/>
      <c r="E20" s="65"/>
      <c r="F20" s="90"/>
      <c r="G20" s="90"/>
      <c r="H20" s="57"/>
      <c r="I20" s="57"/>
      <c r="J20" s="58"/>
    </row>
    <row r="21" spans="1:14" ht="15" thickBot="1" x14ac:dyDescent="0.4">
      <c r="B21" s="73"/>
      <c r="C21" s="65"/>
      <c r="D21" s="65"/>
      <c r="E21" s="65"/>
      <c r="F21" s="90"/>
      <c r="G21" s="90"/>
      <c r="H21" s="57"/>
      <c r="I21" s="57"/>
      <c r="J21" s="58"/>
    </row>
    <row r="22" spans="1:14" ht="15" thickBot="1" x14ac:dyDescent="0.4">
      <c r="B22" s="408" t="s">
        <v>368</v>
      </c>
      <c r="C22" s="409"/>
      <c r="D22" s="409"/>
      <c r="E22" s="409"/>
      <c r="F22" s="409"/>
      <c r="G22" s="409"/>
      <c r="H22" s="409"/>
      <c r="I22" s="410"/>
      <c r="J22" s="313">
        <v>13456.16</v>
      </c>
      <c r="L22" s="31"/>
    </row>
    <row r="23" spans="1:14" x14ac:dyDescent="0.35">
      <c r="B23" s="402" t="s">
        <v>290</v>
      </c>
      <c r="C23" s="403"/>
      <c r="D23" s="312">
        <v>1000</v>
      </c>
      <c r="E23" s="31"/>
      <c r="F23" s="90"/>
      <c r="G23" s="90"/>
      <c r="H23" s="310"/>
      <c r="I23" s="57"/>
      <c r="J23" s="58"/>
    </row>
    <row r="24" spans="1:14" x14ac:dyDescent="0.35">
      <c r="B24" s="404" t="s">
        <v>289</v>
      </c>
      <c r="C24" s="405"/>
      <c r="D24" s="309">
        <v>12456.16</v>
      </c>
      <c r="E24" s="31"/>
      <c r="F24" s="90"/>
      <c r="G24" s="90"/>
      <c r="H24" s="311"/>
      <c r="I24" s="57"/>
      <c r="J24" s="58" t="s">
        <v>3</v>
      </c>
    </row>
    <row r="25" spans="1:14" ht="15" thickBot="1" x14ac:dyDescent="0.4">
      <c r="B25" s="393" t="s">
        <v>91</v>
      </c>
      <c r="C25" s="394"/>
      <c r="D25" s="395"/>
      <c r="E25" s="29">
        <v>19231.12</v>
      </c>
      <c r="F25" s="90"/>
      <c r="G25" s="90"/>
      <c r="H25" s="57"/>
      <c r="I25" s="57"/>
      <c r="J25" s="58"/>
    </row>
    <row r="26" spans="1:14" ht="15" thickBot="1" x14ac:dyDescent="0.4">
      <c r="B26" s="396" t="s">
        <v>92</v>
      </c>
      <c r="C26" s="397"/>
      <c r="D26" s="398"/>
      <c r="E26" s="314">
        <f>Expenditure!J42</f>
        <v>7251.3100000000013</v>
      </c>
      <c r="F26" s="390" t="s">
        <v>93</v>
      </c>
      <c r="G26" s="391"/>
      <c r="H26" s="391"/>
      <c r="I26" s="392"/>
      <c r="J26" s="313">
        <f>J22+E25-E26</f>
        <v>25435.969999999998</v>
      </c>
      <c r="K26" s="31"/>
      <c r="L26" s="31"/>
    </row>
    <row r="27" spans="1:14" x14ac:dyDescent="0.35">
      <c r="L27" s="149"/>
    </row>
    <row r="28" spans="1:14" x14ac:dyDescent="0.35">
      <c r="J28" s="4"/>
    </row>
  </sheetData>
  <mergeCells count="9">
    <mergeCell ref="F26:I26"/>
    <mergeCell ref="B25:D25"/>
    <mergeCell ref="B26:D26"/>
    <mergeCell ref="B7:C7"/>
    <mergeCell ref="B2:F2"/>
    <mergeCell ref="B23:C23"/>
    <mergeCell ref="B24:C24"/>
    <mergeCell ref="H9:J9"/>
    <mergeCell ref="B22:I22"/>
  </mergeCells>
  <pageMargins left="0.7" right="0.7" top="0.75" bottom="0.75" header="0.3" footer="0.3"/>
  <pageSetup paperSize="9" orientation="landscape" horizontalDpi="4294967293" verticalDpi="4294967293" r:id="rId1"/>
  <headerFooter>
    <oddHeader>&amp;CPage 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489C-55B0-4A61-A266-14C8EDEDA5B9}">
  <dimension ref="A1:M36"/>
  <sheetViews>
    <sheetView tabSelected="1" workbookViewId="0">
      <selection activeCell="D4" sqref="D4"/>
    </sheetView>
  </sheetViews>
  <sheetFormatPr defaultColWidth="9.1796875" defaultRowHeight="14.5" x14ac:dyDescent="0.35"/>
  <cols>
    <col min="1" max="1" width="9.1796875" style="159" customWidth="1"/>
    <col min="2" max="2" width="32.26953125" style="159" customWidth="1"/>
    <col min="3" max="3" width="9.08984375" style="159" customWidth="1"/>
    <col min="4" max="4" width="7.90625" style="159" customWidth="1"/>
    <col min="5" max="5" width="9.81640625" style="159" customWidth="1"/>
    <col min="6" max="6" width="11.81640625" style="159" customWidth="1"/>
    <col min="7" max="7" width="64.453125" style="159" customWidth="1"/>
    <col min="8" max="8" width="10.54296875" style="159" bestFit="1" customWidth="1"/>
    <col min="9" max="9" width="26.81640625" style="159" customWidth="1"/>
    <col min="10" max="12" width="9.1796875" style="159"/>
    <col min="13" max="13" width="23.81640625" style="159" bestFit="1" customWidth="1"/>
    <col min="14" max="16384" width="9.1796875" style="159"/>
  </cols>
  <sheetData>
    <row r="1" spans="1:13" ht="18" x14ac:dyDescent="0.35">
      <c r="A1" s="157" t="s">
        <v>41</v>
      </c>
      <c r="B1" s="158"/>
      <c r="C1" s="158"/>
      <c r="D1" s="158"/>
      <c r="E1" s="158"/>
      <c r="F1" s="330"/>
      <c r="G1" s="331"/>
    </row>
    <row r="2" spans="1:13" ht="18.5" x14ac:dyDescent="0.35">
      <c r="A2" s="418" t="s">
        <v>369</v>
      </c>
      <c r="B2" s="418"/>
      <c r="C2" s="418"/>
      <c r="D2" s="158"/>
      <c r="E2" s="158"/>
      <c r="F2" s="158"/>
    </row>
    <row r="3" spans="1:13" ht="72" x14ac:dyDescent="0.35">
      <c r="A3" s="160" t="s">
        <v>134</v>
      </c>
      <c r="B3" s="161" t="s">
        <v>4</v>
      </c>
      <c r="C3" s="162" t="s">
        <v>354</v>
      </c>
      <c r="D3" s="163" t="s">
        <v>185</v>
      </c>
      <c r="E3" s="162" t="s">
        <v>186</v>
      </c>
      <c r="F3" s="355" t="s">
        <v>353</v>
      </c>
      <c r="G3" s="164" t="s">
        <v>314</v>
      </c>
    </row>
    <row r="4" spans="1:13" s="167" customFormat="1" x14ac:dyDescent="0.35">
      <c r="A4" s="165">
        <v>1</v>
      </c>
      <c r="B4" s="166" t="s">
        <v>187</v>
      </c>
      <c r="C4" s="340">
        <v>350</v>
      </c>
      <c r="D4" s="341">
        <f>SUMIF(Expenditure!L$4:L57,1,Expenditure!J$4:J57)</f>
        <v>76.14</v>
      </c>
      <c r="E4" s="341">
        <f>C4-D4</f>
        <v>273.86</v>
      </c>
      <c r="F4" s="332">
        <v>350</v>
      </c>
      <c r="G4" s="380" t="s">
        <v>313</v>
      </c>
      <c r="H4" s="419"/>
      <c r="I4" s="419"/>
      <c r="J4" s="419"/>
      <c r="K4" s="419"/>
      <c r="L4" s="419"/>
      <c r="M4" s="419"/>
    </row>
    <row r="5" spans="1:13" s="167" customFormat="1" x14ac:dyDescent="0.35">
      <c r="A5" s="165">
        <v>2</v>
      </c>
      <c r="B5" s="168" t="s">
        <v>129</v>
      </c>
      <c r="C5" s="332">
        <v>544</v>
      </c>
      <c r="D5" s="341">
        <f>SUMIF(Expenditure!L$5:L42,2,Expenditure!J$5:J57)</f>
        <v>531.74</v>
      </c>
      <c r="E5" s="341">
        <f t="shared" ref="E5:E20" si="0">C5-D5</f>
        <v>12.259999999999991</v>
      </c>
      <c r="F5" s="332">
        <v>544</v>
      </c>
      <c r="G5" s="380" t="s">
        <v>327</v>
      </c>
      <c r="H5" s="382"/>
      <c r="I5" s="382"/>
      <c r="J5" s="382"/>
      <c r="K5" s="382"/>
      <c r="L5" s="382"/>
      <c r="M5" s="382"/>
    </row>
    <row r="6" spans="1:13" s="167" customFormat="1" x14ac:dyDescent="0.35">
      <c r="A6" s="165">
        <v>3</v>
      </c>
      <c r="B6" s="168" t="s">
        <v>188</v>
      </c>
      <c r="C6" s="332">
        <v>150</v>
      </c>
      <c r="D6" s="341">
        <f>SUMIF(Expenditure!L$5:L43,3,Expenditure!J$5:J43)</f>
        <v>120</v>
      </c>
      <c r="E6" s="341">
        <f t="shared" si="0"/>
        <v>30</v>
      </c>
      <c r="F6" s="332">
        <v>100</v>
      </c>
      <c r="G6" s="381" t="s">
        <v>328</v>
      </c>
      <c r="H6" s="383"/>
      <c r="I6" s="383"/>
      <c r="J6" s="378"/>
      <c r="K6" s="378"/>
      <c r="L6" s="378"/>
      <c r="M6" s="384"/>
    </row>
    <row r="7" spans="1:13" s="167" customFormat="1" ht="24.75" customHeight="1" x14ac:dyDescent="0.35">
      <c r="A7" s="165">
        <v>4</v>
      </c>
      <c r="B7" s="168" t="s">
        <v>5</v>
      </c>
      <c r="C7" s="332">
        <v>1000</v>
      </c>
      <c r="D7" s="341">
        <f>SUMIF(Expenditure!L$5:L43,4,Expenditure!J$5:J43)</f>
        <v>0</v>
      </c>
      <c r="E7" s="341">
        <f t="shared" si="0"/>
        <v>1000</v>
      </c>
      <c r="F7" s="332">
        <v>1000</v>
      </c>
      <c r="G7" s="381" t="s">
        <v>329</v>
      </c>
      <c r="H7" s="383"/>
      <c r="I7" s="383"/>
      <c r="J7" s="378"/>
      <c r="K7" s="4"/>
      <c r="L7" s="378"/>
      <c r="M7" s="385"/>
    </row>
    <row r="8" spans="1:13" s="167" customFormat="1" ht="38.5" customHeight="1" x14ac:dyDescent="0.35">
      <c r="A8" s="165">
        <v>5</v>
      </c>
      <c r="B8" s="170" t="s">
        <v>127</v>
      </c>
      <c r="C8" s="332">
        <v>3088.8</v>
      </c>
      <c r="D8" s="341">
        <f>SUMIF(Expenditure!L$5:L43,5,Expenditure!J$5:J43)</f>
        <v>2977.1999999999994</v>
      </c>
      <c r="E8" s="341">
        <f t="shared" si="0"/>
        <v>111.60000000000082</v>
      </c>
      <c r="F8" s="332">
        <v>3000</v>
      </c>
      <c r="G8" s="381" t="s">
        <v>330</v>
      </c>
      <c r="H8" s="383"/>
      <c r="I8" s="383"/>
      <c r="J8" s="378"/>
      <c r="K8" s="378"/>
      <c r="L8" s="378"/>
      <c r="M8" s="385"/>
    </row>
    <row r="9" spans="1:13" s="167" customFormat="1" ht="21.5" customHeight="1" x14ac:dyDescent="0.35">
      <c r="A9" s="165">
        <v>6</v>
      </c>
      <c r="B9" s="168" t="s">
        <v>126</v>
      </c>
      <c r="C9" s="332">
        <v>2099</v>
      </c>
      <c r="D9" s="341">
        <f>SUMIF(Expenditure!L$5:L43,6,Expenditure!J$5:J43)</f>
        <v>2155</v>
      </c>
      <c r="E9" s="341">
        <f t="shared" si="0"/>
        <v>-56</v>
      </c>
      <c r="F9" s="332">
        <v>2300</v>
      </c>
      <c r="G9" s="381" t="s">
        <v>355</v>
      </c>
      <c r="H9" s="383"/>
      <c r="I9" s="383"/>
      <c r="J9" s="378"/>
      <c r="K9" s="378"/>
      <c r="L9" s="378"/>
      <c r="M9" s="385"/>
    </row>
    <row r="10" spans="1:13" s="167" customFormat="1" ht="20" customHeight="1" x14ac:dyDescent="0.35">
      <c r="A10" s="165">
        <v>7</v>
      </c>
      <c r="B10" s="379" t="s">
        <v>352</v>
      </c>
      <c r="C10" s="332">
        <v>1500</v>
      </c>
      <c r="D10" s="341">
        <f>SUMIF(Expenditure!L$5:L44,7,Expenditure!J$5:J44)</f>
        <v>356.98</v>
      </c>
      <c r="E10" s="341">
        <v>600</v>
      </c>
      <c r="F10" s="332">
        <v>600</v>
      </c>
      <c r="G10" s="169" t="s">
        <v>356</v>
      </c>
    </row>
    <row r="11" spans="1:13" s="167" customFormat="1" ht="17" customHeight="1" thickBot="1" x14ac:dyDescent="0.4">
      <c r="A11" s="171">
        <v>8</v>
      </c>
      <c r="B11" s="172" t="s">
        <v>6</v>
      </c>
      <c r="C11" s="337">
        <v>75</v>
      </c>
      <c r="D11" s="343">
        <f>SUMIF(Expenditure!L$5:L45,8,Expenditure!J$5:J45)</f>
        <v>80</v>
      </c>
      <c r="E11" s="343">
        <f t="shared" si="0"/>
        <v>-5</v>
      </c>
      <c r="F11" s="337">
        <v>0</v>
      </c>
      <c r="G11" s="173" t="s">
        <v>331</v>
      </c>
    </row>
    <row r="12" spans="1:13" s="167" customFormat="1" ht="39" x14ac:dyDescent="0.35">
      <c r="A12" s="174">
        <v>9</v>
      </c>
      <c r="B12" s="175" t="s">
        <v>153</v>
      </c>
      <c r="C12" s="344">
        <v>2152.96</v>
      </c>
      <c r="D12" s="344">
        <f>SUM(D13:D17)</f>
        <v>830</v>
      </c>
      <c r="E12" s="362">
        <f t="shared" si="0"/>
        <v>1322.96</v>
      </c>
      <c r="F12" s="333">
        <v>2637</v>
      </c>
      <c r="G12" s="176" t="s">
        <v>357</v>
      </c>
    </row>
    <row r="13" spans="1:13" s="167" customFormat="1" ht="27.75" customHeight="1" x14ac:dyDescent="0.35">
      <c r="A13" s="171">
        <v>9.0009999999999994</v>
      </c>
      <c r="B13" s="177" t="s">
        <v>189</v>
      </c>
      <c r="C13" s="340">
        <v>750</v>
      </c>
      <c r="D13" s="341">
        <f>SUMIF(Expenditure!L$5:L43,9.001,Expenditure!J$5:J43)</f>
        <v>650</v>
      </c>
      <c r="E13" s="341">
        <f t="shared" si="0"/>
        <v>100</v>
      </c>
      <c r="F13" s="334">
        <v>750</v>
      </c>
      <c r="G13" s="216" t="s">
        <v>310</v>
      </c>
      <c r="H13" s="178"/>
    </row>
    <row r="14" spans="1:13" s="167" customFormat="1" ht="27.75" customHeight="1" x14ac:dyDescent="0.35">
      <c r="A14" s="179">
        <v>9.0020000000000007</v>
      </c>
      <c r="B14" s="177" t="s">
        <v>190</v>
      </c>
      <c r="C14" s="340">
        <v>350</v>
      </c>
      <c r="D14" s="341">
        <f>SUMIF(Expenditure!L$5:L43,9.002,Expenditure!J$5:J43)</f>
        <v>0</v>
      </c>
      <c r="E14" s="341">
        <v>250</v>
      </c>
      <c r="F14" s="334">
        <v>250</v>
      </c>
      <c r="G14" s="216" t="s">
        <v>358</v>
      </c>
    </row>
    <row r="15" spans="1:13" s="167" customFormat="1" ht="27.75" customHeight="1" x14ac:dyDescent="0.35">
      <c r="A15" s="179">
        <v>9.0030000000000001</v>
      </c>
      <c r="B15" s="177" t="s">
        <v>121</v>
      </c>
      <c r="C15" s="340">
        <v>750</v>
      </c>
      <c r="D15" s="341">
        <f>SUMIF(Expenditure!L$5:L44,9.003,Expenditure!J$5:J44)</f>
        <v>180</v>
      </c>
      <c r="E15" s="341">
        <f t="shared" si="0"/>
        <v>570</v>
      </c>
      <c r="F15" s="334">
        <v>750</v>
      </c>
      <c r="G15" s="216" t="s">
        <v>311</v>
      </c>
    </row>
    <row r="16" spans="1:13" s="167" customFormat="1" ht="27.75" customHeight="1" x14ac:dyDescent="0.35">
      <c r="A16" s="180">
        <v>9.0039999999999996</v>
      </c>
      <c r="B16" s="181" t="s">
        <v>191</v>
      </c>
      <c r="C16" s="342">
        <v>25</v>
      </c>
      <c r="D16" s="341">
        <f>SUMIF(Expenditure!L$5:L45,9.004,Expenditure!J$5:J45)</f>
        <v>0</v>
      </c>
      <c r="E16" s="341">
        <f t="shared" si="0"/>
        <v>25</v>
      </c>
      <c r="F16" s="335">
        <v>25</v>
      </c>
      <c r="G16" s="182" t="s">
        <v>332</v>
      </c>
    </row>
    <row r="17" spans="1:13" s="167" customFormat="1" ht="41" customHeight="1" thickBot="1" x14ac:dyDescent="0.4">
      <c r="A17" s="183">
        <v>9.0050000000000008</v>
      </c>
      <c r="B17" s="363" t="s">
        <v>192</v>
      </c>
      <c r="C17" s="345">
        <v>277.95999999999998</v>
      </c>
      <c r="D17" s="346">
        <f>SUMIF(Expenditure!L$5:L45,9.005,Expenditure!J$5:J45)</f>
        <v>0</v>
      </c>
      <c r="E17" s="346">
        <f t="shared" si="0"/>
        <v>277.95999999999998</v>
      </c>
      <c r="F17" s="336">
        <v>647</v>
      </c>
      <c r="G17" s="364" t="s">
        <v>333</v>
      </c>
    </row>
    <row r="18" spans="1:13" s="167" customFormat="1" ht="27.75" customHeight="1" x14ac:dyDescent="0.35">
      <c r="A18" s="356">
        <v>10</v>
      </c>
      <c r="B18" s="357" t="s">
        <v>156</v>
      </c>
      <c r="C18" s="358">
        <v>1500</v>
      </c>
      <c r="D18" s="359">
        <f>SUMIF(Expenditure!L$5:L44,10,Expenditure!J$5:J44)</f>
        <v>0</v>
      </c>
      <c r="E18" s="359">
        <f t="shared" si="0"/>
        <v>1500</v>
      </c>
      <c r="F18" s="360">
        <v>1500</v>
      </c>
      <c r="G18" s="361" t="s">
        <v>312</v>
      </c>
    </row>
    <row r="19" spans="1:13" s="167" customFormat="1" ht="18" customHeight="1" thickBot="1" x14ac:dyDescent="0.4">
      <c r="A19" s="180">
        <v>11</v>
      </c>
      <c r="B19" s="172" t="s">
        <v>137</v>
      </c>
      <c r="C19" s="342">
        <v>2000</v>
      </c>
      <c r="D19" s="343">
        <f>SUMIF(Expenditure!L$5:L51,11,Expenditure!J$5:J51)</f>
        <v>0</v>
      </c>
      <c r="E19" s="343">
        <f t="shared" si="0"/>
        <v>2000</v>
      </c>
      <c r="F19" s="335">
        <v>0</v>
      </c>
      <c r="G19" s="347" t="s">
        <v>334</v>
      </c>
    </row>
    <row r="20" spans="1:13" ht="15" thickBot="1" x14ac:dyDescent="0.4">
      <c r="A20" s="351"/>
      <c r="B20" s="352"/>
      <c r="C20" s="353">
        <f>SUM(C4:C12)+SUM(C18:C19)</f>
        <v>14459.759999999998</v>
      </c>
      <c r="D20" s="353">
        <f>SUM(D4:D12)+SUM(D18:D19)</f>
        <v>7127.0599999999995</v>
      </c>
      <c r="E20" s="353">
        <f t="shared" si="0"/>
        <v>7332.6999999999989</v>
      </c>
      <c r="F20" s="353">
        <f>SUM(F4:F12)+SUM(F18:F19)</f>
        <v>12031</v>
      </c>
      <c r="G20" s="354"/>
      <c r="H20" s="167"/>
      <c r="I20" s="167"/>
      <c r="J20" s="167"/>
      <c r="K20" s="167"/>
      <c r="L20" s="167"/>
      <c r="M20" s="167"/>
    </row>
    <row r="21" spans="1:13" x14ac:dyDescent="0.35">
      <c r="A21" s="348" t="s">
        <v>193</v>
      </c>
      <c r="B21" s="349"/>
      <c r="C21" s="350"/>
      <c r="D21" s="158"/>
      <c r="E21" s="158"/>
      <c r="F21" s="158"/>
      <c r="H21" s="413"/>
      <c r="I21" s="413"/>
      <c r="J21" s="413"/>
    </row>
    <row r="22" spans="1:13" x14ac:dyDescent="0.35">
      <c r="A22" s="411" t="s">
        <v>194</v>
      </c>
      <c r="B22" s="412"/>
      <c r="C22" s="184">
        <f>D20</f>
        <v>7127.0599999999995</v>
      </c>
      <c r="E22" s="365"/>
      <c r="F22" s="12"/>
      <c r="G22" s="417"/>
      <c r="H22" s="12"/>
      <c r="I22" s="2"/>
    </row>
    <row r="23" spans="1:13" x14ac:dyDescent="0.35">
      <c r="A23" s="411" t="s">
        <v>362</v>
      </c>
      <c r="B23" s="412"/>
      <c r="C23" s="184">
        <v>12031</v>
      </c>
      <c r="E23" s="365"/>
      <c r="F23" s="12"/>
      <c r="G23" s="417"/>
      <c r="H23" s="12"/>
      <c r="I23" s="2"/>
      <c r="J23" s="185"/>
      <c r="K23" s="185"/>
    </row>
    <row r="24" spans="1:13" x14ac:dyDescent="0.35">
      <c r="A24" s="186" t="s">
        <v>361</v>
      </c>
      <c r="B24" s="187"/>
      <c r="C24" s="184">
        <f>SUM(C22:C23)</f>
        <v>19158.059999999998</v>
      </c>
      <c r="E24" s="365"/>
      <c r="F24" s="12"/>
      <c r="G24"/>
      <c r="H24" s="12"/>
      <c r="I24" s="2"/>
      <c r="J24" s="185"/>
      <c r="K24" s="185"/>
    </row>
    <row r="25" spans="1:13" x14ac:dyDescent="0.35">
      <c r="A25" s="186"/>
      <c r="B25" s="187"/>
      <c r="C25" s="188"/>
      <c r="E25" s="365"/>
      <c r="F25" s="4"/>
      <c r="G25"/>
      <c r="H25" s="4"/>
      <c r="I25" s="2"/>
      <c r="J25" s="185"/>
      <c r="K25" s="185"/>
    </row>
    <row r="26" spans="1:13" x14ac:dyDescent="0.35">
      <c r="A26" s="411" t="s">
        <v>195</v>
      </c>
      <c r="B26" s="412"/>
      <c r="C26" s="184">
        <v>959.15</v>
      </c>
      <c r="E26" s="365"/>
      <c r="F26" s="4"/>
      <c r="G26"/>
      <c r="H26" s="4"/>
      <c r="I26" s="189"/>
      <c r="J26" s="185"/>
      <c r="K26" s="185"/>
    </row>
    <row r="27" spans="1:13" x14ac:dyDescent="0.35">
      <c r="A27" s="186" t="s">
        <v>196</v>
      </c>
      <c r="B27" s="187"/>
      <c r="C27" s="184">
        <v>25566.06</v>
      </c>
      <c r="E27"/>
      <c r="F27" s="4"/>
      <c r="G27"/>
      <c r="H27" s="185"/>
      <c r="I27" s="185"/>
    </row>
    <row r="28" spans="1:13" x14ac:dyDescent="0.35">
      <c r="A28" s="411" t="s">
        <v>197</v>
      </c>
      <c r="B28" s="412"/>
      <c r="C28" s="184">
        <f>SUM(C26:C27)</f>
        <v>26525.210000000003</v>
      </c>
      <c r="E28" s="366"/>
      <c r="F28" s="366"/>
      <c r="G28" s="338"/>
      <c r="H28" s="185"/>
      <c r="I28" s="185"/>
    </row>
    <row r="29" spans="1:13" x14ac:dyDescent="0.35">
      <c r="A29" s="411"/>
      <c r="B29" s="412"/>
      <c r="C29" s="188"/>
      <c r="E29" s="190"/>
      <c r="F29" s="190"/>
      <c r="G29" s="191"/>
      <c r="H29" s="185"/>
      <c r="I29" s="185"/>
    </row>
    <row r="30" spans="1:13" ht="15" customHeight="1" x14ac:dyDescent="0.35">
      <c r="A30" s="411"/>
      <c r="B30" s="412"/>
      <c r="C30" s="188"/>
      <c r="D30" s="193"/>
      <c r="H30" s="185"/>
      <c r="I30" s="185"/>
    </row>
    <row r="31" spans="1:13" x14ac:dyDescent="0.35">
      <c r="A31" s="414"/>
      <c r="B31" s="415"/>
      <c r="C31" s="192">
        <f>Expenditure!H42</f>
        <v>0</v>
      </c>
    </row>
    <row r="32" spans="1:13" x14ac:dyDescent="0.35">
      <c r="A32" s="416" t="s">
        <v>363</v>
      </c>
      <c r="B32" s="416"/>
      <c r="C32" s="194">
        <f>C28+C30-C24</f>
        <v>7367.1500000000051</v>
      </c>
    </row>
    <row r="34" spans="1:5" x14ac:dyDescent="0.35">
      <c r="A34" s="413" t="s">
        <v>359</v>
      </c>
      <c r="B34" s="413"/>
      <c r="C34" s="339">
        <v>19000</v>
      </c>
    </row>
    <row r="36" spans="1:5" x14ac:dyDescent="0.35">
      <c r="A36" s="413" t="s">
        <v>360</v>
      </c>
      <c r="B36" s="413"/>
      <c r="C36" s="338">
        <f>C32+C34</f>
        <v>26367.150000000005</v>
      </c>
      <c r="E36" s="159" t="s">
        <v>364</v>
      </c>
    </row>
  </sheetData>
  <mergeCells count="14">
    <mergeCell ref="A28:B28"/>
    <mergeCell ref="H21:J21"/>
    <mergeCell ref="G22:G23"/>
    <mergeCell ref="A2:C2"/>
    <mergeCell ref="H4:M4"/>
    <mergeCell ref="A22:B22"/>
    <mergeCell ref="A23:B23"/>
    <mergeCell ref="A26:B26"/>
    <mergeCell ref="A30:B30"/>
    <mergeCell ref="A34:B34"/>
    <mergeCell ref="A36:B36"/>
    <mergeCell ref="A29:B29"/>
    <mergeCell ref="A31:B31"/>
    <mergeCell ref="A32:B32"/>
  </mergeCells>
  <pageMargins left="0.23622047244094491" right="0.23622047244094491" top="0.19685039370078741" bottom="0.1968503937007874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117C0-C657-440A-A97B-AC7A45B32BE1}">
  <sheetPr>
    <pageSetUpPr fitToPage="1"/>
  </sheetPr>
  <dimension ref="A1:I32"/>
  <sheetViews>
    <sheetView zoomScaleNormal="100" workbookViewId="0">
      <selection activeCell="G2" sqref="G2"/>
    </sheetView>
  </sheetViews>
  <sheetFormatPr defaultRowHeight="14.5" x14ac:dyDescent="0.35"/>
  <cols>
    <col min="1" max="1" width="18.453125" customWidth="1"/>
    <col min="2" max="2" width="19.1796875" customWidth="1"/>
    <col min="3" max="3" width="31.26953125" customWidth="1"/>
    <col min="4" max="4" width="12.453125" customWidth="1"/>
    <col min="5" max="5" width="12.7265625" bestFit="1" customWidth="1"/>
    <col min="6" max="6" width="10.81640625" customWidth="1"/>
    <col min="7" max="7" width="37" customWidth="1"/>
    <col min="8" max="8" width="28.26953125" bestFit="1" customWidth="1"/>
  </cols>
  <sheetData>
    <row r="1" spans="1:9" ht="21" x14ac:dyDescent="0.5">
      <c r="A1" s="92" t="s">
        <v>201</v>
      </c>
      <c r="B1" s="92"/>
    </row>
    <row r="2" spans="1:9" x14ac:dyDescent="0.35">
      <c r="A2" s="1"/>
      <c r="B2" s="1"/>
      <c r="C2" s="204"/>
    </row>
    <row r="3" spans="1:9" x14ac:dyDescent="0.35">
      <c r="A3" s="1" t="s">
        <v>94</v>
      </c>
      <c r="B3" s="1"/>
    </row>
    <row r="4" spans="1:9" x14ac:dyDescent="0.35">
      <c r="A4" s="195" t="s">
        <v>202</v>
      </c>
      <c r="B4" s="195" t="s">
        <v>95</v>
      </c>
      <c r="C4" s="195" t="s">
        <v>96</v>
      </c>
      <c r="D4" s="195" t="s">
        <v>15</v>
      </c>
      <c r="F4" t="s">
        <v>3</v>
      </c>
      <c r="G4" s="196"/>
      <c r="I4" s="3"/>
    </row>
    <row r="5" spans="1:9" x14ac:dyDescent="0.35">
      <c r="A5" s="422" t="s">
        <v>203</v>
      </c>
      <c r="B5" s="28" t="s">
        <v>97</v>
      </c>
      <c r="C5" s="93" t="s">
        <v>98</v>
      </c>
      <c r="D5" s="10">
        <v>1366</v>
      </c>
    </row>
    <row r="6" spans="1:9" x14ac:dyDescent="0.35">
      <c r="A6" s="423"/>
      <c r="B6" s="28" t="s">
        <v>99</v>
      </c>
      <c r="C6" s="93" t="s">
        <v>100</v>
      </c>
      <c r="D6" s="10">
        <v>4735.1099999999997</v>
      </c>
      <c r="G6" s="31"/>
    </row>
    <row r="7" spans="1:9" x14ac:dyDescent="0.35">
      <c r="A7" s="424"/>
      <c r="B7" s="28" t="s">
        <v>101</v>
      </c>
      <c r="C7" s="93" t="s">
        <v>102</v>
      </c>
      <c r="D7" s="10">
        <v>268</v>
      </c>
      <c r="G7" s="4"/>
    </row>
    <row r="8" spans="1:9" x14ac:dyDescent="0.35">
      <c r="A8" s="197" t="s">
        <v>204</v>
      </c>
      <c r="B8" s="28" t="s">
        <v>103</v>
      </c>
      <c r="C8" s="93" t="s">
        <v>205</v>
      </c>
      <c r="D8" s="10">
        <v>2383.38</v>
      </c>
      <c r="G8" s="31"/>
    </row>
    <row r="9" spans="1:9" ht="15" thickBot="1" x14ac:dyDescent="0.4">
      <c r="A9" s="197" t="s">
        <v>206</v>
      </c>
      <c r="B9" s="28" t="s">
        <v>207</v>
      </c>
      <c r="C9" s="93" t="s">
        <v>208</v>
      </c>
      <c r="D9" s="211">
        <v>3615.65</v>
      </c>
      <c r="G9" s="31"/>
    </row>
    <row r="10" spans="1:9" ht="15" thickBot="1" x14ac:dyDescent="0.4">
      <c r="A10" s="28"/>
      <c r="B10" s="28"/>
      <c r="C10" s="232"/>
      <c r="D10" s="233">
        <f>SUM(D5:D9)</f>
        <v>12368.14</v>
      </c>
    </row>
    <row r="11" spans="1:9" x14ac:dyDescent="0.35">
      <c r="A11" s="1" t="s">
        <v>51</v>
      </c>
      <c r="B11" s="1"/>
      <c r="D11" s="16"/>
      <c r="G11" s="31"/>
    </row>
    <row r="12" spans="1:9" ht="29" x14ac:dyDescent="0.35">
      <c r="A12" s="94" t="s">
        <v>202</v>
      </c>
      <c r="B12" s="95" t="s">
        <v>56</v>
      </c>
      <c r="C12" s="95" t="s">
        <v>57</v>
      </c>
      <c r="D12" s="95" t="s">
        <v>58</v>
      </c>
      <c r="E12" s="94" t="s">
        <v>60</v>
      </c>
      <c r="F12" s="94" t="s">
        <v>0</v>
      </c>
      <c r="G12" s="94" t="s">
        <v>61</v>
      </c>
      <c r="H12" s="96" t="s">
        <v>63</v>
      </c>
    </row>
    <row r="13" spans="1:9" x14ac:dyDescent="0.35">
      <c r="A13" s="425" t="s">
        <v>209</v>
      </c>
      <c r="B13" s="98">
        <v>434</v>
      </c>
      <c r="C13" s="99" t="s">
        <v>104</v>
      </c>
      <c r="D13" s="100">
        <v>585</v>
      </c>
      <c r="E13" s="100">
        <v>117</v>
      </c>
      <c r="F13" s="100">
        <f>SUM(D13:E13)</f>
        <v>702</v>
      </c>
      <c r="G13" s="101" t="s">
        <v>105</v>
      </c>
      <c r="H13" s="97" t="s">
        <v>141</v>
      </c>
    </row>
    <row r="14" spans="1:9" x14ac:dyDescent="0.35">
      <c r="A14" s="426"/>
      <c r="B14" s="27">
        <v>447</v>
      </c>
      <c r="C14" s="93" t="s">
        <v>106</v>
      </c>
      <c r="D14" s="4">
        <f>F14-E14</f>
        <v>2591.4499999999998</v>
      </c>
      <c r="E14" s="102">
        <v>518.29</v>
      </c>
      <c r="F14" s="104">
        <v>3109.74</v>
      </c>
      <c r="G14" s="28" t="s">
        <v>210</v>
      </c>
      <c r="H14" s="28" t="s">
        <v>107</v>
      </c>
    </row>
    <row r="15" spans="1:9" x14ac:dyDescent="0.35">
      <c r="A15" s="427"/>
      <c r="B15" s="27">
        <v>448</v>
      </c>
      <c r="C15" s="93" t="s">
        <v>108</v>
      </c>
      <c r="D15" s="102">
        <v>340</v>
      </c>
      <c r="E15" s="102">
        <v>68</v>
      </c>
      <c r="F15" s="104">
        <v>408</v>
      </c>
      <c r="G15" s="28" t="s">
        <v>211</v>
      </c>
      <c r="H15" s="28" t="s">
        <v>109</v>
      </c>
    </row>
    <row r="16" spans="1:9" x14ac:dyDescent="0.35">
      <c r="A16" s="428" t="s">
        <v>212</v>
      </c>
      <c r="B16" s="108">
        <v>462</v>
      </c>
      <c r="C16" s="198" t="s">
        <v>65</v>
      </c>
      <c r="D16" s="199">
        <v>681.8</v>
      </c>
      <c r="E16" s="199">
        <v>0</v>
      </c>
      <c r="F16" s="199">
        <v>681.8</v>
      </c>
      <c r="G16" s="199" t="s">
        <v>118</v>
      </c>
      <c r="H16" s="200" t="s">
        <v>140</v>
      </c>
    </row>
    <row r="17" spans="1:8" x14ac:dyDescent="0.35">
      <c r="A17" s="428"/>
      <c r="B17" s="108">
        <v>468</v>
      </c>
      <c r="C17" s="198" t="s">
        <v>65</v>
      </c>
      <c r="D17" s="199">
        <v>681.8</v>
      </c>
      <c r="E17" s="199">
        <v>0</v>
      </c>
      <c r="F17" s="199">
        <v>681.8</v>
      </c>
      <c r="G17" s="199" t="s">
        <v>118</v>
      </c>
      <c r="H17" s="200" t="s">
        <v>116</v>
      </c>
    </row>
    <row r="18" spans="1:8" x14ac:dyDescent="0.35">
      <c r="A18" s="201" t="s">
        <v>213</v>
      </c>
      <c r="B18" s="108">
        <v>485</v>
      </c>
      <c r="C18" s="198" t="s">
        <v>65</v>
      </c>
      <c r="D18" s="199">
        <v>700.55</v>
      </c>
      <c r="E18" s="199">
        <v>0</v>
      </c>
      <c r="F18" s="199">
        <v>700.55</v>
      </c>
      <c r="G18" s="199" t="s">
        <v>118</v>
      </c>
      <c r="H18" s="200" t="s">
        <v>142</v>
      </c>
    </row>
    <row r="19" spans="1:8" x14ac:dyDescent="0.35">
      <c r="A19" s="202" t="s">
        <v>214</v>
      </c>
      <c r="B19" s="108">
        <v>520</v>
      </c>
      <c r="C19" s="105" t="s">
        <v>65</v>
      </c>
      <c r="D19" s="106">
        <v>777.87</v>
      </c>
      <c r="E19" s="106">
        <v>0</v>
      </c>
      <c r="F19" s="106">
        <v>777.87</v>
      </c>
      <c r="G19" s="199" t="s">
        <v>118</v>
      </c>
      <c r="H19" s="107" t="s">
        <v>144</v>
      </c>
    </row>
    <row r="20" spans="1:8" x14ac:dyDescent="0.35">
      <c r="A20" s="429" t="s">
        <v>204</v>
      </c>
      <c r="B20" s="108">
        <v>561</v>
      </c>
      <c r="C20" s="198" t="s">
        <v>64</v>
      </c>
      <c r="D20" s="199">
        <v>265</v>
      </c>
      <c r="E20" s="199">
        <v>53</v>
      </c>
      <c r="F20" s="199">
        <v>318</v>
      </c>
      <c r="G20" s="199" t="s">
        <v>117</v>
      </c>
      <c r="H20" s="200" t="s">
        <v>143</v>
      </c>
    </row>
    <row r="21" spans="1:8" x14ac:dyDescent="0.35">
      <c r="A21" s="429"/>
      <c r="B21" s="119">
        <v>566</v>
      </c>
      <c r="C21" s="26" t="s">
        <v>65</v>
      </c>
      <c r="D21" s="9">
        <v>812.87</v>
      </c>
      <c r="E21" s="9">
        <v>0</v>
      </c>
      <c r="F21" s="9">
        <v>812.87</v>
      </c>
      <c r="G21" s="9" t="s">
        <v>118</v>
      </c>
      <c r="H21" s="109" t="s">
        <v>145</v>
      </c>
    </row>
    <row r="22" spans="1:8" x14ac:dyDescent="0.35">
      <c r="A22" s="429"/>
      <c r="B22" s="119">
        <v>573</v>
      </c>
      <c r="C22" s="26" t="s">
        <v>65</v>
      </c>
      <c r="D22" s="9">
        <v>867.87</v>
      </c>
      <c r="E22" s="9">
        <v>0</v>
      </c>
      <c r="F22" s="9">
        <v>867.87</v>
      </c>
      <c r="G22" s="9" t="s">
        <v>118</v>
      </c>
      <c r="H22" s="109" t="s">
        <v>123</v>
      </c>
    </row>
    <row r="23" spans="1:8" ht="30.5" customHeight="1" x14ac:dyDescent="0.35">
      <c r="A23" s="234" t="s">
        <v>215</v>
      </c>
      <c r="B23" s="119">
        <v>626</v>
      </c>
      <c r="C23" s="26" t="s">
        <v>65</v>
      </c>
      <c r="D23" s="9">
        <v>448.28</v>
      </c>
      <c r="E23" s="9">
        <v>0</v>
      </c>
      <c r="F23" s="9">
        <v>448.28</v>
      </c>
      <c r="G23" s="132" t="s">
        <v>157</v>
      </c>
      <c r="H23" s="109" t="s">
        <v>158</v>
      </c>
    </row>
    <row r="24" spans="1:8" ht="20" customHeight="1" x14ac:dyDescent="0.35">
      <c r="A24" s="430" t="s">
        <v>206</v>
      </c>
      <c r="B24" s="119" t="s">
        <v>171</v>
      </c>
      <c r="C24" s="26" t="s">
        <v>65</v>
      </c>
      <c r="D24" s="9">
        <v>858.15</v>
      </c>
      <c r="E24" s="9">
        <v>0</v>
      </c>
      <c r="F24" s="9">
        <v>858.15</v>
      </c>
      <c r="G24" s="132" t="s">
        <v>296</v>
      </c>
      <c r="H24" s="109" t="s">
        <v>168</v>
      </c>
    </row>
    <row r="25" spans="1:8" ht="18" customHeight="1" x14ac:dyDescent="0.35">
      <c r="A25" s="431"/>
      <c r="B25" s="119" t="s">
        <v>171</v>
      </c>
      <c r="C25" s="203" t="s">
        <v>65</v>
      </c>
      <c r="D25" s="9">
        <v>858.15</v>
      </c>
      <c r="E25" s="9">
        <v>0</v>
      </c>
      <c r="F25" s="9">
        <v>858.15</v>
      </c>
      <c r="G25" s="132" t="s">
        <v>295</v>
      </c>
      <c r="H25" s="109" t="s">
        <v>170</v>
      </c>
    </row>
    <row r="26" spans="1:8" ht="19" customHeight="1" x14ac:dyDescent="0.35">
      <c r="A26" s="432" t="s">
        <v>216</v>
      </c>
      <c r="B26" s="119" t="s">
        <v>171</v>
      </c>
      <c r="C26" s="26" t="s">
        <v>65</v>
      </c>
      <c r="D26" s="9">
        <v>883.9</v>
      </c>
      <c r="E26" s="9">
        <v>0</v>
      </c>
      <c r="F26" s="9">
        <v>883.9</v>
      </c>
      <c r="G26" s="132" t="s">
        <v>296</v>
      </c>
      <c r="H26" s="109" t="s">
        <v>200</v>
      </c>
    </row>
    <row r="27" spans="1:8" ht="18" customHeight="1" thickBot="1" x14ac:dyDescent="0.4">
      <c r="A27" s="433"/>
      <c r="B27" s="119" t="s">
        <v>171</v>
      </c>
      <c r="C27" s="26" t="s">
        <v>65</v>
      </c>
      <c r="D27" s="91">
        <v>883.9</v>
      </c>
      <c r="E27" s="91">
        <v>0</v>
      </c>
      <c r="F27" s="91">
        <v>883.9</v>
      </c>
      <c r="G27" s="132" t="s">
        <v>295</v>
      </c>
      <c r="H27" s="109" t="s">
        <v>199</v>
      </c>
    </row>
    <row r="28" spans="1:8" ht="15" thickBot="1" x14ac:dyDescent="0.4">
      <c r="A28" s="152"/>
      <c r="B28" s="217"/>
      <c r="C28" s="225"/>
      <c r="D28" s="229">
        <f>SUM(D13:D27)</f>
        <v>12236.59</v>
      </c>
      <c r="E28" s="230">
        <f t="shared" ref="E28:F28" si="0">SUM(E13:E27)</f>
        <v>756.29</v>
      </c>
      <c r="F28" s="231">
        <f t="shared" si="0"/>
        <v>12992.880000000001</v>
      </c>
      <c r="G28" s="226"/>
      <c r="H28" s="28"/>
    </row>
    <row r="29" spans="1:8" x14ac:dyDescent="0.35">
      <c r="A29" s="218" t="s">
        <v>110</v>
      </c>
      <c r="B29" s="219"/>
      <c r="C29" s="220"/>
      <c r="D29" s="227"/>
      <c r="E29" s="228"/>
    </row>
    <row r="30" spans="1:8" x14ac:dyDescent="0.35">
      <c r="A30" s="221"/>
      <c r="B30" s="28"/>
      <c r="C30" s="28" t="s">
        <v>94</v>
      </c>
      <c r="D30" s="93"/>
      <c r="E30" s="222">
        <f>D10</f>
        <v>12368.14</v>
      </c>
      <c r="G30" s="31"/>
    </row>
    <row r="31" spans="1:8" x14ac:dyDescent="0.35">
      <c r="A31" s="221"/>
      <c r="B31" s="28"/>
      <c r="C31" s="28" t="s">
        <v>111</v>
      </c>
      <c r="D31" s="93"/>
      <c r="E31" s="222">
        <f>D28</f>
        <v>12236.59</v>
      </c>
      <c r="H31" s="31"/>
    </row>
    <row r="32" spans="1:8" ht="15" thickBot="1" x14ac:dyDescent="0.4">
      <c r="A32" s="223"/>
      <c r="B32" s="224"/>
      <c r="C32" s="420" t="s">
        <v>112</v>
      </c>
      <c r="D32" s="421"/>
      <c r="E32" s="235">
        <f>E30-E31</f>
        <v>131.54999999999927</v>
      </c>
    </row>
  </sheetData>
  <mergeCells count="7">
    <mergeCell ref="C32:D32"/>
    <mergeCell ref="A5:A7"/>
    <mergeCell ref="A13:A15"/>
    <mergeCell ref="A16:A17"/>
    <mergeCell ref="A20:A22"/>
    <mergeCell ref="A24:A25"/>
    <mergeCell ref="A26:A27"/>
  </mergeCells>
  <pageMargins left="0.70866141732283472" right="0.70866141732283472" top="0.74803149606299213" bottom="0.74803149606299213" header="0.31496062992125984" footer="0.31496062992125984"/>
  <pageSetup paperSize="9" scale="76" orientation="landscape" horizontalDpi="4294967293" verticalDpi="4294967293" r:id="rId1"/>
  <headerFooter>
    <oddHeader>&amp;CPage 5 of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0"/>
  <sheetViews>
    <sheetView workbookViewId="0">
      <selection activeCell="A3" sqref="A3"/>
    </sheetView>
  </sheetViews>
  <sheetFormatPr defaultRowHeight="14.5" x14ac:dyDescent="0.35"/>
  <cols>
    <col min="1" max="1" width="8.453125" customWidth="1"/>
    <col min="2" max="2" width="38.6328125" customWidth="1"/>
    <col min="3" max="3" width="10.453125" bestFit="1" customWidth="1"/>
    <col min="4" max="4" width="37.26953125" bestFit="1" customWidth="1"/>
    <col min="5" max="5" width="9.81640625" customWidth="1"/>
    <col min="6" max="6" width="9.08984375" bestFit="1" customWidth="1"/>
    <col min="7" max="7" width="34.36328125" bestFit="1" customWidth="1"/>
    <col min="14" max="14" width="33.54296875" bestFit="1" customWidth="1"/>
  </cols>
  <sheetData>
    <row r="1" spans="1:7" ht="18" x14ac:dyDescent="0.4">
      <c r="A1" s="22" t="s">
        <v>41</v>
      </c>
    </row>
    <row r="2" spans="1:7" ht="18.5" x14ac:dyDescent="0.45">
      <c r="A2" s="388" t="s">
        <v>371</v>
      </c>
      <c r="B2" s="388"/>
    </row>
    <row r="3" spans="1:7" ht="24.5" x14ac:dyDescent="0.35">
      <c r="A3" s="25" t="s">
        <v>122</v>
      </c>
      <c r="B3" s="24" t="s">
        <v>57</v>
      </c>
      <c r="C3" s="25" t="s">
        <v>0</v>
      </c>
      <c r="D3" s="24" t="s">
        <v>370</v>
      </c>
      <c r="E3" s="24"/>
      <c r="F3" s="24"/>
      <c r="G3" s="113"/>
    </row>
    <row r="4" spans="1:7" x14ac:dyDescent="0.35">
      <c r="A4" s="151">
        <v>45404</v>
      </c>
      <c r="B4" s="131" t="s">
        <v>319</v>
      </c>
      <c r="C4" s="129">
        <v>120</v>
      </c>
      <c r="D4" s="130" t="s">
        <v>340</v>
      </c>
      <c r="E4">
        <f ca="1">E4:G30</f>
        <v>0</v>
      </c>
    </row>
    <row r="5" spans="1:7" x14ac:dyDescent="0.35">
      <c r="A5" s="151">
        <v>45404</v>
      </c>
      <c r="B5" s="315" t="s">
        <v>319</v>
      </c>
      <c r="C5" s="316">
        <v>238.1</v>
      </c>
      <c r="D5" s="130" t="s">
        <v>127</v>
      </c>
    </row>
    <row r="6" spans="1:7" x14ac:dyDescent="0.35">
      <c r="A6" s="151">
        <v>45425</v>
      </c>
      <c r="B6" s="315" t="s">
        <v>169</v>
      </c>
      <c r="C6" s="316">
        <v>35</v>
      </c>
      <c r="D6" s="130" t="s">
        <v>341</v>
      </c>
    </row>
    <row r="7" spans="1:7" x14ac:dyDescent="0.35">
      <c r="A7" s="151">
        <v>45432</v>
      </c>
      <c r="B7" s="315" t="s">
        <v>319</v>
      </c>
      <c r="C7" s="316">
        <v>238.1</v>
      </c>
      <c r="D7" s="130" t="s">
        <v>127</v>
      </c>
    </row>
    <row r="8" spans="1:7" x14ac:dyDescent="0.35">
      <c r="A8" s="151">
        <v>45433</v>
      </c>
      <c r="B8" s="315" t="s">
        <v>321</v>
      </c>
      <c r="C8" s="102">
        <v>76.14</v>
      </c>
      <c r="D8" s="130" t="s">
        <v>326</v>
      </c>
    </row>
    <row r="9" spans="1:7" x14ac:dyDescent="0.35">
      <c r="A9" s="151">
        <v>45433</v>
      </c>
      <c r="B9" s="315" t="s">
        <v>323</v>
      </c>
      <c r="C9" s="102">
        <v>180</v>
      </c>
      <c r="D9" s="130" t="s">
        <v>342</v>
      </c>
    </row>
    <row r="10" spans="1:7" x14ac:dyDescent="0.35">
      <c r="A10" s="151">
        <v>45434</v>
      </c>
      <c r="B10" s="315" t="s">
        <v>324</v>
      </c>
      <c r="C10" s="102">
        <v>150</v>
      </c>
      <c r="D10" s="130" t="s">
        <v>325</v>
      </c>
    </row>
    <row r="11" spans="1:7" x14ac:dyDescent="0.35">
      <c r="A11" s="151">
        <v>45434</v>
      </c>
      <c r="B11" s="315" t="s">
        <v>343</v>
      </c>
      <c r="C11" s="102">
        <v>120</v>
      </c>
      <c r="D11" s="130" t="s">
        <v>344</v>
      </c>
    </row>
    <row r="12" spans="1:7" x14ac:dyDescent="0.35">
      <c r="A12" s="151">
        <v>45435</v>
      </c>
      <c r="B12" s="315" t="s">
        <v>345</v>
      </c>
      <c r="C12" s="135">
        <v>500</v>
      </c>
      <c r="D12" s="130" t="s">
        <v>325</v>
      </c>
    </row>
    <row r="13" spans="1:7" x14ac:dyDescent="0.35">
      <c r="A13" s="151">
        <v>45435</v>
      </c>
      <c r="B13" s="321" t="s">
        <v>335</v>
      </c>
      <c r="C13" s="324">
        <v>80</v>
      </c>
      <c r="D13" s="323" t="s">
        <v>6</v>
      </c>
    </row>
    <row r="14" spans="1:7" x14ac:dyDescent="0.35">
      <c r="A14" s="151">
        <v>45449</v>
      </c>
      <c r="B14" s="131" t="s">
        <v>346</v>
      </c>
      <c r="C14" s="129">
        <v>531.74</v>
      </c>
      <c r="D14" s="130" t="s">
        <v>129</v>
      </c>
    </row>
    <row r="15" spans="1:7" x14ac:dyDescent="0.35">
      <c r="A15" s="151">
        <v>45463</v>
      </c>
      <c r="B15" s="131" t="s">
        <v>319</v>
      </c>
      <c r="C15" s="156">
        <v>238.1</v>
      </c>
      <c r="D15" s="206" t="s">
        <v>127</v>
      </c>
    </row>
    <row r="16" spans="1:7" x14ac:dyDescent="0.35">
      <c r="A16" s="151">
        <v>45495</v>
      </c>
      <c r="B16" s="131" t="s">
        <v>319</v>
      </c>
      <c r="C16" s="156">
        <v>238.1</v>
      </c>
      <c r="D16" s="206" t="s">
        <v>127</v>
      </c>
    </row>
    <row r="17" spans="1:4" x14ac:dyDescent="0.35">
      <c r="A17" s="151">
        <v>45524</v>
      </c>
      <c r="B17" s="131" t="s">
        <v>319</v>
      </c>
      <c r="C17" s="156">
        <v>238.1</v>
      </c>
      <c r="D17" s="206" t="s">
        <v>127</v>
      </c>
    </row>
    <row r="18" spans="1:4" x14ac:dyDescent="0.35">
      <c r="A18" s="151">
        <v>45555</v>
      </c>
      <c r="B18" s="131" t="s">
        <v>319</v>
      </c>
      <c r="C18" s="156">
        <v>238.1</v>
      </c>
      <c r="D18" s="206" t="s">
        <v>127</v>
      </c>
    </row>
    <row r="19" spans="1:4" x14ac:dyDescent="0.35">
      <c r="A19" s="151">
        <v>45575</v>
      </c>
      <c r="B19" s="131" t="s">
        <v>319</v>
      </c>
      <c r="C19" s="156">
        <v>94.99</v>
      </c>
      <c r="D19" s="206" t="s">
        <v>347</v>
      </c>
    </row>
    <row r="20" spans="1:4" x14ac:dyDescent="0.35">
      <c r="A20" s="151">
        <v>45575</v>
      </c>
      <c r="B20" s="131" t="s">
        <v>348</v>
      </c>
      <c r="C20" s="156">
        <v>180</v>
      </c>
      <c r="D20" s="206" t="s">
        <v>349</v>
      </c>
    </row>
    <row r="21" spans="1:4" x14ac:dyDescent="0.35">
      <c r="A21" s="151">
        <v>45575</v>
      </c>
      <c r="B21" s="131" t="s">
        <v>65</v>
      </c>
      <c r="C21" s="156">
        <v>2155</v>
      </c>
      <c r="D21" s="206" t="s">
        <v>350</v>
      </c>
    </row>
    <row r="22" spans="1:4" x14ac:dyDescent="0.35">
      <c r="A22" s="151">
        <v>45586</v>
      </c>
      <c r="B22" s="131" t="s">
        <v>319</v>
      </c>
      <c r="C22" s="156">
        <v>238.1</v>
      </c>
      <c r="D22" s="206" t="s">
        <v>127</v>
      </c>
    </row>
    <row r="23" spans="1:4" x14ac:dyDescent="0.35">
      <c r="A23" s="151">
        <v>45589</v>
      </c>
      <c r="B23" s="131" t="s">
        <v>319</v>
      </c>
      <c r="C23" s="156">
        <v>120</v>
      </c>
      <c r="D23" s="206" t="s">
        <v>340</v>
      </c>
    </row>
    <row r="24" spans="1:4" x14ac:dyDescent="0.35">
      <c r="A24" s="151">
        <v>45601</v>
      </c>
      <c r="B24" s="131" t="s">
        <v>319</v>
      </c>
      <c r="C24" s="156">
        <v>46.99</v>
      </c>
      <c r="D24" s="206" t="s">
        <v>351</v>
      </c>
    </row>
    <row r="25" spans="1:4" x14ac:dyDescent="0.35">
      <c r="A25" s="151">
        <v>45616</v>
      </c>
      <c r="B25" s="131" t="s">
        <v>319</v>
      </c>
      <c r="C25" s="156">
        <v>238.1</v>
      </c>
      <c r="D25" s="206" t="s">
        <v>127</v>
      </c>
    </row>
    <row r="26" spans="1:4" x14ac:dyDescent="0.35">
      <c r="A26" s="151">
        <v>45646</v>
      </c>
      <c r="B26" s="131" t="s">
        <v>319</v>
      </c>
      <c r="C26" s="156">
        <v>238.1</v>
      </c>
      <c r="D26" s="206" t="s">
        <v>127</v>
      </c>
    </row>
    <row r="27" spans="1:4" x14ac:dyDescent="0.35">
      <c r="A27" s="151">
        <v>40928</v>
      </c>
      <c r="B27" s="131" t="s">
        <v>319</v>
      </c>
      <c r="C27" s="156">
        <v>238.1</v>
      </c>
      <c r="D27" s="206" t="s">
        <v>127</v>
      </c>
    </row>
    <row r="28" spans="1:4" x14ac:dyDescent="0.35">
      <c r="A28" s="151">
        <v>45708</v>
      </c>
      <c r="B28" s="131" t="s">
        <v>319</v>
      </c>
      <c r="C28" s="156">
        <v>238.1</v>
      </c>
      <c r="D28" s="206" t="s">
        <v>127</v>
      </c>
    </row>
    <row r="29" spans="1:4" x14ac:dyDescent="0.35">
      <c r="A29" s="151">
        <v>45734</v>
      </c>
      <c r="B29" s="131" t="s">
        <v>365</v>
      </c>
      <c r="C29" s="156">
        <v>4.25</v>
      </c>
      <c r="D29" s="206" t="s">
        <v>366</v>
      </c>
    </row>
    <row r="30" spans="1:4" x14ac:dyDescent="0.35">
      <c r="A30" s="151">
        <v>45736</v>
      </c>
      <c r="B30" s="131" t="s">
        <v>319</v>
      </c>
      <c r="C30" s="156">
        <v>238.1</v>
      </c>
      <c r="D30" s="206" t="s">
        <v>127</v>
      </c>
    </row>
  </sheetData>
  <mergeCells count="1">
    <mergeCell ref="A2:B2"/>
  </mergeCells>
  <pageMargins left="0.7" right="0.7" top="0.75" bottom="0.75" header="0.53442028985507251" footer="0.3"/>
  <pageSetup paperSize="9" orientation="landscape" horizontalDpi="4294967293" verticalDpi="4294967293" r:id="rId1"/>
  <headerFooter differentFirst="1">
    <firstHeader>&amp;CPage 2</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74C0-4211-4D1E-B83B-41B166BAB1BA}">
  <dimension ref="A1:N18"/>
  <sheetViews>
    <sheetView workbookViewId="0">
      <selection activeCell="O4" sqref="O4"/>
    </sheetView>
  </sheetViews>
  <sheetFormatPr defaultRowHeight="14.5" x14ac:dyDescent="0.35"/>
  <cols>
    <col min="1" max="1" width="19.26953125" customWidth="1"/>
    <col min="2" max="2" width="32.26953125" bestFit="1" customWidth="1"/>
    <col min="3" max="3" width="8" bestFit="1" customWidth="1"/>
    <col min="4" max="4" width="8" customWidth="1"/>
    <col min="5" max="5" width="8" bestFit="1" customWidth="1"/>
    <col min="6" max="6" width="8" customWidth="1"/>
    <col min="7" max="7" width="8" bestFit="1" customWidth="1"/>
    <col min="8" max="8" width="8" customWidth="1"/>
    <col min="9" max="10" width="9.54296875" customWidth="1"/>
    <col min="11" max="11" width="9.1796875" bestFit="1" customWidth="1"/>
    <col min="12" max="12" width="8.453125" customWidth="1"/>
    <col min="13" max="13" width="15.08984375" customWidth="1"/>
  </cols>
  <sheetData>
    <row r="1" spans="1:14" ht="18.5" x14ac:dyDescent="0.45">
      <c r="A1" s="435" t="s">
        <v>217</v>
      </c>
      <c r="B1" s="435"/>
      <c r="C1" s="435"/>
      <c r="D1" s="435"/>
      <c r="E1" s="435"/>
      <c r="F1" s="435"/>
      <c r="G1" s="435"/>
      <c r="H1" s="435"/>
      <c r="I1" s="435"/>
    </row>
    <row r="3" spans="1:14" x14ac:dyDescent="0.35">
      <c r="C3" s="434" t="s">
        <v>45</v>
      </c>
      <c r="D3" s="434"/>
      <c r="E3" s="434" t="s">
        <v>119</v>
      </c>
      <c r="F3" s="434"/>
      <c r="G3" s="434" t="s">
        <v>135</v>
      </c>
      <c r="H3" s="434"/>
      <c r="I3" s="434" t="s">
        <v>160</v>
      </c>
      <c r="J3" s="434"/>
      <c r="K3" s="434" t="s">
        <v>288</v>
      </c>
      <c r="L3" s="434"/>
      <c r="M3" s="434" t="s">
        <v>305</v>
      </c>
      <c r="N3" s="434"/>
    </row>
    <row r="4" spans="1:14" x14ac:dyDescent="0.35">
      <c r="A4" s="280" t="s">
        <v>134</v>
      </c>
      <c r="B4" s="281" t="s">
        <v>4</v>
      </c>
      <c r="C4" s="282" t="s">
        <v>173</v>
      </c>
      <c r="D4" s="283" t="s">
        <v>172</v>
      </c>
      <c r="E4" s="145" t="s">
        <v>173</v>
      </c>
      <c r="F4" s="146" t="s">
        <v>172</v>
      </c>
      <c r="G4" s="145" t="s">
        <v>173</v>
      </c>
      <c r="H4" s="146" t="s">
        <v>172</v>
      </c>
      <c r="I4" s="145" t="s">
        <v>173</v>
      </c>
      <c r="J4" s="146" t="s">
        <v>172</v>
      </c>
      <c r="K4" s="145" t="s">
        <v>173</v>
      </c>
      <c r="L4" s="146" t="s">
        <v>172</v>
      </c>
      <c r="M4" s="145" t="s">
        <v>173</v>
      </c>
      <c r="N4" s="146" t="s">
        <v>172</v>
      </c>
    </row>
    <row r="5" spans="1:14" x14ac:dyDescent="0.35">
      <c r="A5" s="136">
        <v>1</v>
      </c>
      <c r="B5" s="114" t="s">
        <v>128</v>
      </c>
      <c r="C5" s="142">
        <v>250</v>
      </c>
      <c r="D5" s="141">
        <v>252</v>
      </c>
      <c r="E5" s="143">
        <v>260</v>
      </c>
      <c r="F5" s="144">
        <v>360.04</v>
      </c>
      <c r="G5" s="143">
        <v>320</v>
      </c>
      <c r="H5" s="144">
        <v>326.98</v>
      </c>
      <c r="I5" s="143">
        <v>350</v>
      </c>
      <c r="J5" s="284">
        <v>157.22</v>
      </c>
      <c r="K5" s="285">
        <v>350</v>
      </c>
      <c r="L5" s="302">
        <f>'[1]Budget v Actual'!D4</f>
        <v>285</v>
      </c>
      <c r="M5" s="28"/>
      <c r="N5" s="28"/>
    </row>
    <row r="6" spans="1:14" x14ac:dyDescent="0.35">
      <c r="A6" s="137">
        <v>2</v>
      </c>
      <c r="B6" s="115" t="s">
        <v>129</v>
      </c>
      <c r="C6" s="142">
        <v>350</v>
      </c>
      <c r="D6" s="141">
        <v>385</v>
      </c>
      <c r="E6" s="143">
        <v>390</v>
      </c>
      <c r="F6" s="144">
        <v>380.81</v>
      </c>
      <c r="G6" s="143">
        <v>390</v>
      </c>
      <c r="H6" s="144">
        <v>390.73</v>
      </c>
      <c r="I6" s="143">
        <v>400</v>
      </c>
      <c r="J6" s="284">
        <v>400.95</v>
      </c>
      <c r="K6" s="285">
        <v>412</v>
      </c>
      <c r="L6" s="302">
        <f>'[1]Budget v Actual'!D5</f>
        <v>472.69</v>
      </c>
      <c r="M6" s="28"/>
      <c r="N6" s="28"/>
    </row>
    <row r="7" spans="1:14" x14ac:dyDescent="0.35">
      <c r="A7" s="136">
        <v>3</v>
      </c>
      <c r="B7" s="114" t="s">
        <v>136</v>
      </c>
      <c r="C7" s="142">
        <v>120</v>
      </c>
      <c r="D7" s="141">
        <v>120</v>
      </c>
      <c r="E7" s="143">
        <v>120</v>
      </c>
      <c r="F7" s="144">
        <v>34</v>
      </c>
      <c r="G7" s="143">
        <v>34</v>
      </c>
      <c r="H7" s="144">
        <v>30</v>
      </c>
      <c r="I7" s="143">
        <v>34</v>
      </c>
      <c r="J7" s="284">
        <v>30</v>
      </c>
      <c r="K7" s="285">
        <v>34</v>
      </c>
      <c r="L7" s="302">
        <f>'[1]Budget v Actual'!D6</f>
        <v>35</v>
      </c>
      <c r="M7" s="28"/>
      <c r="N7" s="28"/>
    </row>
    <row r="8" spans="1:14" x14ac:dyDescent="0.35">
      <c r="A8" s="137">
        <v>4</v>
      </c>
      <c r="B8" s="115" t="s">
        <v>5</v>
      </c>
      <c r="C8" s="142">
        <v>200</v>
      </c>
      <c r="D8" s="141">
        <v>0</v>
      </c>
      <c r="E8" s="143">
        <v>200</v>
      </c>
      <c r="F8" s="144">
        <v>82.07</v>
      </c>
      <c r="G8" s="143">
        <v>250</v>
      </c>
      <c r="H8" s="144">
        <v>0</v>
      </c>
      <c r="I8" s="143">
        <v>250</v>
      </c>
      <c r="J8" s="284">
        <v>0</v>
      </c>
      <c r="K8" s="285">
        <v>250</v>
      </c>
      <c r="L8" s="302">
        <f>'[1]Budget v Actual'!D7</f>
        <v>0</v>
      </c>
      <c r="M8" s="28"/>
      <c r="N8" s="28"/>
    </row>
    <row r="9" spans="1:14" x14ac:dyDescent="0.35">
      <c r="A9" s="136">
        <v>5</v>
      </c>
      <c r="B9" s="114" t="s">
        <v>127</v>
      </c>
      <c r="C9" s="142">
        <v>2200</v>
      </c>
      <c r="D9" s="141">
        <v>3964.3</v>
      </c>
      <c r="E9" s="143">
        <v>2638</v>
      </c>
      <c r="F9" s="144">
        <v>2684.52</v>
      </c>
      <c r="G9" s="143">
        <v>2726.16</v>
      </c>
      <c r="H9" s="144">
        <v>2769.36</v>
      </c>
      <c r="I9" s="143">
        <v>2808</v>
      </c>
      <c r="J9" s="284">
        <v>2883.14</v>
      </c>
      <c r="K9" s="285">
        <v>2808</v>
      </c>
      <c r="L9" s="302">
        <f>'[1]Budget v Actual'!D8</f>
        <v>3097.1999999999994</v>
      </c>
      <c r="M9" s="28"/>
      <c r="N9" s="28"/>
    </row>
    <row r="10" spans="1:14" x14ac:dyDescent="0.35">
      <c r="A10" s="137">
        <v>6</v>
      </c>
      <c r="B10" s="115" t="s">
        <v>126</v>
      </c>
      <c r="C10" s="142">
        <v>3650</v>
      </c>
      <c r="D10" s="141">
        <v>2326</v>
      </c>
      <c r="E10" s="143">
        <v>4150</v>
      </c>
      <c r="F10" s="144">
        <v>4399.2</v>
      </c>
      <c r="G10" s="143">
        <v>2500</v>
      </c>
      <c r="H10" s="144">
        <v>1716.3</v>
      </c>
      <c r="I10" s="143">
        <v>2500</v>
      </c>
      <c r="J10" s="284">
        <v>1717.8</v>
      </c>
      <c r="K10" s="285">
        <v>4300</v>
      </c>
      <c r="L10" s="302">
        <f>'[1]Budget v Actual'!D9</f>
        <v>4489.12</v>
      </c>
      <c r="M10" s="28"/>
      <c r="N10" s="28"/>
    </row>
    <row r="11" spans="1:14" x14ac:dyDescent="0.35">
      <c r="A11" s="138">
        <v>7</v>
      </c>
      <c r="B11" s="117" t="s">
        <v>40</v>
      </c>
      <c r="C11" s="142">
        <v>1520</v>
      </c>
      <c r="D11" s="141">
        <v>1606</v>
      </c>
      <c r="E11" s="143">
        <v>1320</v>
      </c>
      <c r="F11" s="144">
        <v>892.4</v>
      </c>
      <c r="G11" s="143">
        <v>1500</v>
      </c>
      <c r="H11" s="144">
        <v>845</v>
      </c>
      <c r="I11" s="143">
        <v>1500</v>
      </c>
      <c r="J11" s="284">
        <v>1111.3400000000001</v>
      </c>
      <c r="K11" s="285">
        <v>1500</v>
      </c>
      <c r="L11" s="302">
        <f>'[1]Budget v Actual'!D10</f>
        <v>263.97999999999996</v>
      </c>
      <c r="M11" s="28"/>
      <c r="N11" s="28"/>
    </row>
    <row r="12" spans="1:14" x14ac:dyDescent="0.35">
      <c r="A12" s="139">
        <v>8</v>
      </c>
      <c r="B12" s="115" t="s">
        <v>159</v>
      </c>
      <c r="C12" s="142">
        <v>0</v>
      </c>
      <c r="D12" s="141">
        <v>0</v>
      </c>
      <c r="E12" s="143">
        <v>200</v>
      </c>
      <c r="F12" s="144">
        <v>0</v>
      </c>
      <c r="G12" s="143">
        <v>0</v>
      </c>
      <c r="H12" s="144">
        <v>0</v>
      </c>
      <c r="I12" s="143">
        <v>0</v>
      </c>
      <c r="J12" s="286">
        <v>75</v>
      </c>
      <c r="K12" s="285">
        <v>0</v>
      </c>
      <c r="L12" s="302">
        <f>'[1]Budget v Actual'!D11</f>
        <v>0</v>
      </c>
      <c r="M12" s="28"/>
      <c r="N12" s="28"/>
    </row>
    <row r="13" spans="1:14" ht="15" thickBot="1" x14ac:dyDescent="0.4">
      <c r="A13" s="138">
        <v>9</v>
      </c>
      <c r="B13" s="117" t="s">
        <v>130</v>
      </c>
      <c r="C13" s="287">
        <v>1870</v>
      </c>
      <c r="D13" s="288">
        <v>846</v>
      </c>
      <c r="E13" s="289">
        <v>3923</v>
      </c>
      <c r="F13" s="290">
        <v>750</v>
      </c>
      <c r="G13" s="289">
        <v>2136</v>
      </c>
      <c r="H13" s="290">
        <v>1809</v>
      </c>
      <c r="I13" s="289">
        <v>2129.92</v>
      </c>
      <c r="J13" s="291">
        <v>775</v>
      </c>
      <c r="K13" s="292">
        <v>2152.96</v>
      </c>
      <c r="L13" s="302">
        <f>'[1]Budget v Actual'!D12</f>
        <v>1543.1599999999999</v>
      </c>
      <c r="M13" s="28"/>
      <c r="N13" s="28"/>
    </row>
    <row r="14" spans="1:14" ht="15" thickBot="1" x14ac:dyDescent="0.4">
      <c r="A14" s="147"/>
      <c r="B14" s="293" t="s">
        <v>175</v>
      </c>
      <c r="C14" s="294">
        <f t="shared" ref="C14:I14" si="0">SUM(C5:C13)</f>
        <v>10160</v>
      </c>
      <c r="D14" s="295">
        <f t="shared" si="0"/>
        <v>9499.2999999999993</v>
      </c>
      <c r="E14" s="296">
        <f t="shared" si="0"/>
        <v>13201</v>
      </c>
      <c r="F14" s="297">
        <f t="shared" si="0"/>
        <v>9583.0399999999991</v>
      </c>
      <c r="G14" s="296">
        <f t="shared" si="0"/>
        <v>9856.16</v>
      </c>
      <c r="H14" s="297">
        <f t="shared" si="0"/>
        <v>7887.37</v>
      </c>
      <c r="I14" s="296">
        <f t="shared" si="0"/>
        <v>9971.92</v>
      </c>
      <c r="J14" s="298">
        <f>SUM(J5:J13)</f>
        <v>7150.45</v>
      </c>
      <c r="K14" s="296">
        <f>SUM(K5:K13)</f>
        <v>11806.96</v>
      </c>
      <c r="L14" s="296">
        <f>SUM(L5:L13)</f>
        <v>10186.149999999998</v>
      </c>
      <c r="M14" s="28"/>
      <c r="N14" s="28"/>
    </row>
    <row r="15" spans="1:14" x14ac:dyDescent="0.35">
      <c r="A15" s="147"/>
      <c r="B15" s="117" t="s">
        <v>2</v>
      </c>
      <c r="C15" s="299"/>
      <c r="D15" s="300">
        <v>7500</v>
      </c>
      <c r="E15" s="299"/>
      <c r="F15" s="300">
        <v>7500</v>
      </c>
      <c r="G15" s="299"/>
      <c r="H15" s="300">
        <v>7500</v>
      </c>
      <c r="I15" s="299"/>
      <c r="J15" s="301">
        <v>9500</v>
      </c>
      <c r="K15" s="299"/>
      <c r="L15" s="301">
        <v>9500</v>
      </c>
      <c r="M15" s="28"/>
      <c r="N15" s="28"/>
    </row>
    <row r="16" spans="1:14" x14ac:dyDescent="0.35">
      <c r="A16" s="148">
        <v>10</v>
      </c>
      <c r="B16" s="115" t="s">
        <v>156</v>
      </c>
      <c r="C16" s="142">
        <v>1500</v>
      </c>
      <c r="D16" s="141">
        <v>0</v>
      </c>
      <c r="E16" s="143">
        <v>1500</v>
      </c>
      <c r="F16" s="144">
        <v>0</v>
      </c>
      <c r="G16" s="143">
        <v>1500</v>
      </c>
      <c r="H16" s="144">
        <v>0</v>
      </c>
      <c r="I16" s="150">
        <v>1500</v>
      </c>
      <c r="J16" s="302">
        <v>0</v>
      </c>
      <c r="K16" s="150">
        <v>1500</v>
      </c>
      <c r="L16" s="302">
        <f>'[1]Budget v Actual'!D18</f>
        <v>1000</v>
      </c>
      <c r="M16" s="28"/>
      <c r="N16" s="28"/>
    </row>
    <row r="17" spans="1:14" ht="15" thickBot="1" x14ac:dyDescent="0.4">
      <c r="A17" s="116">
        <v>11</v>
      </c>
      <c r="B17" s="117" t="s">
        <v>137</v>
      </c>
      <c r="C17" s="287">
        <v>2000</v>
      </c>
      <c r="D17" s="288">
        <v>0</v>
      </c>
      <c r="E17" s="289">
        <v>2000</v>
      </c>
      <c r="F17" s="290">
        <v>0</v>
      </c>
      <c r="G17" s="289">
        <v>2000</v>
      </c>
      <c r="H17" s="290">
        <v>0</v>
      </c>
      <c r="I17" s="303">
        <v>2000</v>
      </c>
      <c r="J17" s="302">
        <v>0</v>
      </c>
      <c r="K17" s="303">
        <v>2000</v>
      </c>
      <c r="L17" s="302">
        <f>'[1]Budget v Actual'!D19</f>
        <v>688.99</v>
      </c>
      <c r="M17" s="28"/>
      <c r="N17" s="28"/>
    </row>
    <row r="18" spans="1:14" ht="15" thickBot="1" x14ac:dyDescent="0.4">
      <c r="A18" s="118"/>
      <c r="B18" s="304" t="s">
        <v>174</v>
      </c>
      <c r="C18" s="305">
        <f>C14+C16+C17</f>
        <v>13660</v>
      </c>
      <c r="D18" s="306">
        <f>D14+D16+D17</f>
        <v>9499.2999999999993</v>
      </c>
      <c r="E18" s="307">
        <f>E14+E16+E17</f>
        <v>16701</v>
      </c>
      <c r="F18" s="306">
        <f>F14+F16+F17</f>
        <v>9583.0399999999991</v>
      </c>
      <c r="G18" s="307">
        <v>11356.16</v>
      </c>
      <c r="H18" s="306">
        <f>H14+H16+H17</f>
        <v>7887.37</v>
      </c>
      <c r="I18" s="308">
        <f>I14+I16</f>
        <v>11471.92</v>
      </c>
      <c r="J18" s="306">
        <f>J14+J16</f>
        <v>7150.45</v>
      </c>
      <c r="K18" s="307">
        <f>K14+K16+K17</f>
        <v>15306.96</v>
      </c>
      <c r="L18" s="307">
        <f>L14+L16+L17</f>
        <v>11875.139999999998</v>
      </c>
      <c r="M18" s="28"/>
      <c r="N18" s="28"/>
    </row>
  </sheetData>
  <mergeCells count="7">
    <mergeCell ref="M3:N3"/>
    <mergeCell ref="K3:L3"/>
    <mergeCell ref="A1:I1"/>
    <mergeCell ref="C3:D3"/>
    <mergeCell ref="E3:F3"/>
    <mergeCell ref="G3:H3"/>
    <mergeCell ref="I3:J3"/>
  </mergeCells>
  <phoneticPr fontId="9" type="noConversion"/>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551C-0209-48F4-807E-37A66FD9038D}">
  <sheetPr>
    <pageSetUpPr fitToPage="1"/>
  </sheetPr>
  <dimension ref="A1:J43"/>
  <sheetViews>
    <sheetView showGridLines="0" zoomScaleNormal="100" workbookViewId="0">
      <selection activeCell="A3" sqref="A3"/>
    </sheetView>
  </sheetViews>
  <sheetFormatPr defaultColWidth="9.1796875" defaultRowHeight="13" x14ac:dyDescent="0.3"/>
  <cols>
    <col min="1" max="1" width="11.26953125" style="238" customWidth="1"/>
    <col min="2" max="2" width="25.1796875" style="238" customWidth="1"/>
    <col min="3" max="3" width="28" style="238" customWidth="1"/>
    <col min="4" max="4" width="17.26953125" style="238" customWidth="1"/>
    <col min="5" max="5" width="11.54296875" style="240" bestFit="1" customWidth="1"/>
    <col min="6" max="6" width="16.453125" style="241" customWidth="1"/>
    <col min="7" max="7" width="2.1796875" style="241" customWidth="1"/>
    <col min="8" max="8" width="9.1796875" style="242"/>
    <col min="9" max="9" width="11" style="238" customWidth="1"/>
    <col min="10" max="10" width="36" style="238" customWidth="1"/>
    <col min="11" max="16384" width="9.1796875" style="238"/>
  </cols>
  <sheetData>
    <row r="1" spans="1:10" ht="15.5" x14ac:dyDescent="0.35">
      <c r="A1" s="236" t="s">
        <v>83</v>
      </c>
      <c r="B1" s="237"/>
      <c r="D1" s="239"/>
    </row>
    <row r="2" spans="1:10" ht="15.5" x14ac:dyDescent="0.35">
      <c r="A2" s="236" t="s">
        <v>374</v>
      </c>
      <c r="B2" s="236"/>
      <c r="D2" s="438" t="s">
        <v>3</v>
      </c>
      <c r="E2" s="438"/>
      <c r="F2" s="438"/>
      <c r="G2" s="243"/>
    </row>
    <row r="3" spans="1:10" x14ac:dyDescent="0.3">
      <c r="D3" s="438"/>
      <c r="E3" s="438"/>
      <c r="F3" s="438"/>
      <c r="G3" s="243"/>
    </row>
    <row r="4" spans="1:10" ht="15.5" x14ac:dyDescent="0.35">
      <c r="A4" s="236" t="s">
        <v>218</v>
      </c>
      <c r="H4" s="244" t="s">
        <v>219</v>
      </c>
    </row>
    <row r="5" spans="1:10" s="248" customFormat="1" x14ac:dyDescent="0.35">
      <c r="A5" s="245" t="s">
        <v>220</v>
      </c>
      <c r="B5" s="245" t="s">
        <v>221</v>
      </c>
      <c r="C5" s="245" t="s">
        <v>222</v>
      </c>
      <c r="D5" s="245" t="s">
        <v>223</v>
      </c>
      <c r="E5" s="246" t="s">
        <v>224</v>
      </c>
      <c r="F5" s="247" t="s">
        <v>225</v>
      </c>
      <c r="G5" s="247"/>
      <c r="H5" s="245" t="s">
        <v>13</v>
      </c>
      <c r="I5" s="245" t="s">
        <v>15</v>
      </c>
      <c r="J5" s="245" t="s">
        <v>226</v>
      </c>
    </row>
    <row r="6" spans="1:10" x14ac:dyDescent="0.3">
      <c r="A6" s="249" t="s">
        <v>227</v>
      </c>
      <c r="B6" s="250"/>
      <c r="C6" s="251"/>
      <c r="D6" s="251"/>
      <c r="E6" s="252"/>
      <c r="F6" s="253"/>
      <c r="G6" s="253"/>
      <c r="H6" s="254"/>
      <c r="I6" s="251"/>
      <c r="J6" s="251"/>
    </row>
    <row r="7" spans="1:10" x14ac:dyDescent="0.3">
      <c r="A7" s="255"/>
      <c r="B7" s="256" t="s">
        <v>228</v>
      </c>
      <c r="C7" s="256"/>
      <c r="D7" s="256" t="s">
        <v>229</v>
      </c>
      <c r="E7" s="257" t="s">
        <v>230</v>
      </c>
      <c r="F7" s="258">
        <v>500</v>
      </c>
      <c r="G7" s="258"/>
      <c r="H7" s="259"/>
      <c r="I7" s="256"/>
      <c r="J7" s="256"/>
    </row>
    <row r="8" spans="1:10" x14ac:dyDescent="0.3">
      <c r="A8" s="255"/>
      <c r="B8" s="256" t="s">
        <v>231</v>
      </c>
      <c r="C8" s="256" t="s">
        <v>232</v>
      </c>
      <c r="D8" s="256" t="s">
        <v>233</v>
      </c>
      <c r="E8" s="257">
        <v>469</v>
      </c>
      <c r="F8" s="258">
        <v>500</v>
      </c>
      <c r="G8" s="258"/>
      <c r="H8" s="259"/>
      <c r="I8" s="256"/>
      <c r="J8" s="256"/>
    </row>
    <row r="9" spans="1:10" x14ac:dyDescent="0.3">
      <c r="A9" s="260">
        <v>38473</v>
      </c>
      <c r="B9" s="256" t="s">
        <v>234</v>
      </c>
      <c r="C9" s="256" t="s">
        <v>235</v>
      </c>
      <c r="D9" s="256" t="s">
        <v>236</v>
      </c>
      <c r="E9" s="257">
        <v>53</v>
      </c>
      <c r="F9" s="258">
        <v>100</v>
      </c>
      <c r="G9" s="258"/>
      <c r="H9" s="259">
        <v>2014</v>
      </c>
      <c r="I9" s="261">
        <v>100</v>
      </c>
      <c r="J9" s="256" t="s">
        <v>237</v>
      </c>
    </row>
    <row r="10" spans="1:10" x14ac:dyDescent="0.3">
      <c r="A10" s="260">
        <v>37377</v>
      </c>
      <c r="B10" s="256" t="s">
        <v>238</v>
      </c>
      <c r="C10" s="256"/>
      <c r="D10" s="256" t="s">
        <v>236</v>
      </c>
      <c r="E10" s="257">
        <v>725</v>
      </c>
      <c r="F10" s="258">
        <v>750</v>
      </c>
      <c r="G10" s="258"/>
      <c r="H10" s="259"/>
      <c r="I10" s="256"/>
      <c r="J10" s="256"/>
    </row>
    <row r="11" spans="1:10" x14ac:dyDescent="0.3">
      <c r="A11" s="260">
        <v>33033</v>
      </c>
      <c r="B11" s="256" t="s">
        <v>239</v>
      </c>
      <c r="C11" s="256"/>
      <c r="D11" s="256"/>
      <c r="E11" s="257">
        <v>775</v>
      </c>
      <c r="F11" s="258">
        <v>850</v>
      </c>
      <c r="G11" s="258"/>
      <c r="H11" s="259"/>
      <c r="I11" s="256"/>
      <c r="J11" s="256"/>
    </row>
    <row r="12" spans="1:10" x14ac:dyDescent="0.3">
      <c r="A12" s="260">
        <v>38353</v>
      </c>
      <c r="B12" s="256" t="s">
        <v>240</v>
      </c>
      <c r="C12" s="256"/>
      <c r="D12" s="256"/>
      <c r="E12" s="257" t="s">
        <v>241</v>
      </c>
      <c r="F12" s="258">
        <v>350</v>
      </c>
      <c r="G12" s="258"/>
      <c r="H12" s="259"/>
      <c r="I12" s="256"/>
      <c r="J12" s="256"/>
    </row>
    <row r="13" spans="1:10" x14ac:dyDescent="0.3">
      <c r="A13" s="260">
        <v>41518</v>
      </c>
      <c r="B13" s="256" t="s">
        <v>242</v>
      </c>
      <c r="C13" s="256" t="s">
        <v>243</v>
      </c>
      <c r="D13" s="256" t="s">
        <v>229</v>
      </c>
      <c r="E13" s="257">
        <v>940</v>
      </c>
      <c r="F13" s="258">
        <v>835</v>
      </c>
      <c r="G13" s="258"/>
      <c r="H13" s="259"/>
      <c r="I13" s="256"/>
      <c r="J13" s="256"/>
    </row>
    <row r="14" spans="1:10" x14ac:dyDescent="0.3">
      <c r="A14" s="255">
        <v>1976</v>
      </c>
      <c r="B14" s="256" t="s">
        <v>242</v>
      </c>
      <c r="C14" s="256"/>
      <c r="D14" s="256" t="s">
        <v>244</v>
      </c>
      <c r="E14" s="257" t="s">
        <v>241</v>
      </c>
      <c r="F14" s="258">
        <v>1250</v>
      </c>
      <c r="G14" s="258"/>
      <c r="H14" s="259"/>
      <c r="I14" s="256"/>
      <c r="J14" s="256"/>
    </row>
    <row r="15" spans="1:10" x14ac:dyDescent="0.3">
      <c r="A15" s="260">
        <v>41518</v>
      </c>
      <c r="B15" s="256" t="s">
        <v>242</v>
      </c>
      <c r="C15" s="256" t="s">
        <v>243</v>
      </c>
      <c r="D15" s="256" t="s">
        <v>236</v>
      </c>
      <c r="E15" s="257">
        <v>835</v>
      </c>
      <c r="F15" s="258">
        <v>300</v>
      </c>
      <c r="G15" s="258"/>
      <c r="H15" s="259"/>
      <c r="I15" s="256"/>
      <c r="J15" s="256"/>
    </row>
    <row r="16" spans="1:10" x14ac:dyDescent="0.3">
      <c r="A16" s="255">
        <v>1983</v>
      </c>
      <c r="B16" s="256" t="s">
        <v>242</v>
      </c>
      <c r="C16" s="256" t="s">
        <v>245</v>
      </c>
      <c r="D16" s="256" t="s">
        <v>246</v>
      </c>
      <c r="E16" s="262">
        <v>109</v>
      </c>
      <c r="F16" s="263">
        <v>400</v>
      </c>
      <c r="G16" s="263"/>
      <c r="H16" s="259" t="s">
        <v>247</v>
      </c>
      <c r="I16" s="264">
        <v>400</v>
      </c>
      <c r="J16" s="256" t="s">
        <v>248</v>
      </c>
    </row>
    <row r="17" spans="1:10" x14ac:dyDescent="0.3">
      <c r="A17" s="260">
        <v>41518</v>
      </c>
      <c r="B17" s="256" t="s">
        <v>242</v>
      </c>
      <c r="C17" s="256" t="s">
        <v>243</v>
      </c>
      <c r="D17" s="256" t="s">
        <v>121</v>
      </c>
      <c r="E17" s="257">
        <v>1270</v>
      </c>
      <c r="F17" s="258">
        <v>1270</v>
      </c>
      <c r="G17" s="258"/>
      <c r="H17" s="259"/>
      <c r="I17" s="256"/>
      <c r="J17" s="256"/>
    </row>
    <row r="18" spans="1:10" x14ac:dyDescent="0.3">
      <c r="A18" s="255">
        <v>1992</v>
      </c>
      <c r="B18" s="256" t="s">
        <v>249</v>
      </c>
      <c r="C18" s="265" t="s">
        <v>250</v>
      </c>
      <c r="D18" s="256"/>
      <c r="E18" s="257"/>
      <c r="F18" s="258">
        <v>0</v>
      </c>
      <c r="G18" s="266" t="s">
        <v>251</v>
      </c>
      <c r="H18" s="259"/>
      <c r="I18" s="256"/>
      <c r="J18" s="256"/>
    </row>
    <row r="19" spans="1:10" x14ac:dyDescent="0.3">
      <c r="A19" s="255"/>
      <c r="B19" s="256" t="s">
        <v>252</v>
      </c>
      <c r="C19" s="256" t="s">
        <v>253</v>
      </c>
      <c r="D19" s="256" t="s">
        <v>246</v>
      </c>
      <c r="E19" s="257" t="s">
        <v>241</v>
      </c>
      <c r="F19" s="258">
        <v>5000</v>
      </c>
      <c r="G19" s="266"/>
      <c r="H19" s="259"/>
      <c r="I19" s="256"/>
      <c r="J19" s="256"/>
    </row>
    <row r="20" spans="1:10" x14ac:dyDescent="0.3">
      <c r="A20" s="255"/>
      <c r="B20" s="256" t="s">
        <v>254</v>
      </c>
      <c r="C20" s="256" t="s">
        <v>253</v>
      </c>
      <c r="D20" s="256" t="s">
        <v>246</v>
      </c>
      <c r="E20" s="257">
        <v>350</v>
      </c>
      <c r="F20" s="258">
        <v>5000</v>
      </c>
      <c r="G20" s="266"/>
      <c r="H20" s="259"/>
      <c r="I20" s="256"/>
      <c r="J20" s="256"/>
    </row>
    <row r="21" spans="1:10" x14ac:dyDescent="0.3">
      <c r="A21" s="255"/>
      <c r="B21" s="256" t="s">
        <v>255</v>
      </c>
      <c r="C21" s="256" t="s">
        <v>256</v>
      </c>
      <c r="D21" s="256"/>
      <c r="E21" s="257"/>
      <c r="F21" s="258">
        <v>0</v>
      </c>
      <c r="G21" s="266" t="s">
        <v>251</v>
      </c>
      <c r="H21" s="259"/>
      <c r="I21" s="256"/>
      <c r="J21" s="256"/>
    </row>
    <row r="22" spans="1:10" x14ac:dyDescent="0.3">
      <c r="A22" s="255"/>
      <c r="B22" s="256" t="s">
        <v>121</v>
      </c>
      <c r="C22" s="256"/>
      <c r="D22" s="256"/>
      <c r="E22" s="257"/>
      <c r="F22" s="258">
        <v>0</v>
      </c>
      <c r="G22" s="266" t="s">
        <v>257</v>
      </c>
      <c r="H22" s="259"/>
      <c r="I22" s="256"/>
      <c r="J22" s="256"/>
    </row>
    <row r="23" spans="1:10" x14ac:dyDescent="0.3">
      <c r="A23" s="255">
        <v>2010</v>
      </c>
      <c r="B23" s="256" t="s">
        <v>258</v>
      </c>
      <c r="C23" s="256" t="s">
        <v>259</v>
      </c>
      <c r="D23" s="256" t="s">
        <v>260</v>
      </c>
      <c r="E23" s="257">
        <v>275</v>
      </c>
      <c r="F23" s="258">
        <v>275</v>
      </c>
      <c r="G23" s="258"/>
      <c r="H23" s="259"/>
      <c r="I23" s="256"/>
      <c r="J23" s="256"/>
    </row>
    <row r="24" spans="1:10" x14ac:dyDescent="0.3">
      <c r="A24" s="255">
        <v>2011</v>
      </c>
      <c r="B24" s="256" t="s">
        <v>261</v>
      </c>
      <c r="C24" s="256" t="s">
        <v>262</v>
      </c>
      <c r="D24" s="256" t="s">
        <v>263</v>
      </c>
      <c r="E24" s="257">
        <v>230</v>
      </c>
      <c r="F24" s="258">
        <v>240</v>
      </c>
      <c r="G24" s="258"/>
      <c r="H24" s="259"/>
      <c r="I24" s="256"/>
      <c r="J24" s="256"/>
    </row>
    <row r="25" spans="1:10" x14ac:dyDescent="0.3">
      <c r="A25" s="260">
        <v>41122</v>
      </c>
      <c r="B25" s="256" t="s">
        <v>261</v>
      </c>
      <c r="C25" s="256" t="s">
        <v>262</v>
      </c>
      <c r="D25" s="256" t="s">
        <v>264</v>
      </c>
      <c r="E25" s="257">
        <v>230</v>
      </c>
      <c r="F25" s="258">
        <v>240</v>
      </c>
      <c r="G25" s="258"/>
      <c r="H25" s="259"/>
      <c r="I25" s="256"/>
      <c r="J25" s="256"/>
    </row>
    <row r="26" spans="1:10" x14ac:dyDescent="0.3">
      <c r="A26" s="249" t="s">
        <v>265</v>
      </c>
      <c r="B26" s="267"/>
      <c r="C26" s="251"/>
      <c r="D26" s="251"/>
      <c r="E26" s="268"/>
      <c r="F26" s="269"/>
      <c r="G26" s="269"/>
      <c r="H26" s="254"/>
      <c r="I26" s="251"/>
      <c r="J26" s="251"/>
    </row>
    <row r="27" spans="1:10" x14ac:dyDescent="0.3">
      <c r="A27" s="260">
        <v>41122</v>
      </c>
      <c r="B27" s="256" t="s">
        <v>266</v>
      </c>
      <c r="C27" s="256" t="s">
        <v>267</v>
      </c>
      <c r="D27" s="256" t="s">
        <v>268</v>
      </c>
      <c r="E27" s="257">
        <v>33</v>
      </c>
      <c r="F27" s="258">
        <v>130</v>
      </c>
      <c r="G27" s="258"/>
      <c r="H27" s="270">
        <v>43586</v>
      </c>
      <c r="I27" s="264">
        <v>33</v>
      </c>
      <c r="J27" s="256" t="s">
        <v>269</v>
      </c>
    </row>
    <row r="28" spans="1:10" x14ac:dyDescent="0.3">
      <c r="A28" s="260">
        <v>41122</v>
      </c>
      <c r="B28" s="256" t="s">
        <v>270</v>
      </c>
      <c r="C28" s="256" t="s">
        <v>267</v>
      </c>
      <c r="D28" s="256" t="s">
        <v>268</v>
      </c>
      <c r="E28" s="257">
        <v>33</v>
      </c>
      <c r="F28" s="258">
        <v>170</v>
      </c>
      <c r="G28" s="258"/>
      <c r="H28" s="270">
        <v>43586</v>
      </c>
      <c r="I28" s="264">
        <v>33</v>
      </c>
      <c r="J28" s="256" t="s">
        <v>271</v>
      </c>
    </row>
    <row r="29" spans="1:10" x14ac:dyDescent="0.3">
      <c r="A29" s="255">
        <v>2010</v>
      </c>
      <c r="B29" s="256" t="s">
        <v>272</v>
      </c>
      <c r="C29" s="256" t="s">
        <v>273</v>
      </c>
      <c r="D29" s="256" t="s">
        <v>268</v>
      </c>
      <c r="E29" s="257">
        <v>35</v>
      </c>
      <c r="F29" s="258">
        <v>50</v>
      </c>
      <c r="G29" s="258"/>
      <c r="H29" s="259"/>
      <c r="I29" s="256"/>
      <c r="J29" s="256"/>
    </row>
    <row r="30" spans="1:10" x14ac:dyDescent="0.3">
      <c r="A30" s="255">
        <v>2015</v>
      </c>
      <c r="B30" s="256" t="s">
        <v>274</v>
      </c>
      <c r="C30" s="256" t="s">
        <v>275</v>
      </c>
      <c r="D30" s="256" t="s">
        <v>276</v>
      </c>
      <c r="E30" s="262">
        <v>340</v>
      </c>
      <c r="F30" s="263">
        <v>340</v>
      </c>
      <c r="G30" s="263"/>
      <c r="H30" s="270">
        <v>43313</v>
      </c>
      <c r="I30" s="256">
        <v>340</v>
      </c>
      <c r="J30" s="256" t="s">
        <v>277</v>
      </c>
    </row>
    <row r="31" spans="1:10" ht="26" x14ac:dyDescent="0.3">
      <c r="A31" s="255">
        <v>2022</v>
      </c>
      <c r="B31" s="265" t="s">
        <v>302</v>
      </c>
      <c r="C31" s="256" t="s">
        <v>275</v>
      </c>
      <c r="D31" s="256" t="s">
        <v>276</v>
      </c>
      <c r="E31" s="262">
        <v>499</v>
      </c>
      <c r="F31" s="263">
        <v>499</v>
      </c>
      <c r="G31" s="263"/>
      <c r="H31" s="270"/>
      <c r="I31" s="256"/>
      <c r="J31" s="256"/>
    </row>
    <row r="32" spans="1:10" ht="26" x14ac:dyDescent="0.3">
      <c r="A32" s="255">
        <v>2022</v>
      </c>
      <c r="B32" s="265" t="s">
        <v>301</v>
      </c>
      <c r="C32" s="256" t="s">
        <v>275</v>
      </c>
      <c r="D32" s="256" t="s">
        <v>276</v>
      </c>
      <c r="E32" s="262">
        <v>189</v>
      </c>
      <c r="F32" s="263">
        <v>189</v>
      </c>
      <c r="G32" s="263"/>
      <c r="H32" s="270"/>
      <c r="I32" s="256"/>
      <c r="J32" s="256"/>
    </row>
    <row r="33" spans="1:10" x14ac:dyDescent="0.3">
      <c r="A33" s="256"/>
      <c r="B33" s="256"/>
      <c r="C33" s="256"/>
      <c r="D33" s="256"/>
      <c r="E33" s="262"/>
      <c r="F33" s="263"/>
      <c r="G33" s="263"/>
      <c r="H33" s="270"/>
      <c r="I33" s="256"/>
      <c r="J33" s="256"/>
    </row>
    <row r="34" spans="1:10" x14ac:dyDescent="0.3">
      <c r="A34" s="439" t="s">
        <v>278</v>
      </c>
      <c r="B34" s="440"/>
      <c r="C34" s="440"/>
      <c r="D34" s="440"/>
      <c r="E34" s="441"/>
      <c r="F34" s="271">
        <f>SUM(F7:F32)</f>
        <v>19238</v>
      </c>
      <c r="G34" s="271"/>
      <c r="H34" s="272"/>
      <c r="I34" s="271">
        <f>SUM(I7:I30)</f>
        <v>906</v>
      </c>
      <c r="J34" s="273" t="s">
        <v>3</v>
      </c>
    </row>
    <row r="35" spans="1:10" x14ac:dyDescent="0.3">
      <c r="A35" s="442" t="s">
        <v>316</v>
      </c>
      <c r="B35" s="443"/>
      <c r="C35" s="443"/>
      <c r="D35" s="443"/>
      <c r="E35" s="444"/>
      <c r="F35" s="274">
        <f>F34-I34</f>
        <v>18332</v>
      </c>
      <c r="G35" s="274"/>
      <c r="H35" s="275"/>
      <c r="I35" s="276"/>
      <c r="J35" s="277"/>
    </row>
    <row r="36" spans="1:10" ht="19.5" customHeight="1" x14ac:dyDescent="0.35">
      <c r="B36" s="239"/>
      <c r="E36" s="278"/>
      <c r="F36" s="445" t="s">
        <v>279</v>
      </c>
      <c r="G36" s="445"/>
      <c r="H36" s="445"/>
      <c r="I36" s="445"/>
      <c r="J36" s="445"/>
    </row>
    <row r="37" spans="1:10" ht="27" customHeight="1" x14ac:dyDescent="0.35">
      <c r="A37" s="236" t="s">
        <v>280</v>
      </c>
      <c r="B37" s="236"/>
      <c r="E37" s="279"/>
      <c r="F37" s="446" t="s">
        <v>281</v>
      </c>
      <c r="G37" s="446"/>
      <c r="H37" s="446"/>
      <c r="I37" s="446"/>
      <c r="J37" s="446"/>
    </row>
    <row r="38" spans="1:10" ht="15.5" x14ac:dyDescent="0.35">
      <c r="A38" s="236" t="s">
        <v>282</v>
      </c>
      <c r="B38" s="236"/>
      <c r="E38" s="437"/>
      <c r="F38" s="437"/>
      <c r="G38" s="437"/>
      <c r="H38" s="437"/>
      <c r="I38" s="437"/>
      <c r="J38" s="437"/>
    </row>
    <row r="39" spans="1:10" ht="15.5" x14ac:dyDescent="0.35">
      <c r="A39" s="236" t="s">
        <v>283</v>
      </c>
      <c r="B39" s="236"/>
      <c r="E39" s="279"/>
    </row>
    <row r="40" spans="1:10" ht="15.5" x14ac:dyDescent="0.35">
      <c r="A40" s="436" t="s">
        <v>284</v>
      </c>
      <c r="B40" s="436"/>
      <c r="E40" s="279"/>
    </row>
    <row r="41" spans="1:10" ht="15.5" x14ac:dyDescent="0.35">
      <c r="A41" s="236" t="s">
        <v>315</v>
      </c>
      <c r="B41" s="236"/>
    </row>
    <row r="42" spans="1:10" ht="15.5" x14ac:dyDescent="0.35">
      <c r="A42" s="236" t="s">
        <v>372</v>
      </c>
    </row>
    <row r="43" spans="1:10" ht="15.5" x14ac:dyDescent="0.35">
      <c r="A43" s="236" t="s">
        <v>373</v>
      </c>
    </row>
  </sheetData>
  <mergeCells count="7">
    <mergeCell ref="A40:B40"/>
    <mergeCell ref="E38:J38"/>
    <mergeCell ref="D2:F3"/>
    <mergeCell ref="A34:E34"/>
    <mergeCell ref="A35:E35"/>
    <mergeCell ref="F36:J36"/>
    <mergeCell ref="F37:J37"/>
  </mergeCells>
  <pageMargins left="0.23622047244094491" right="0.23622047244094491" top="0.19685039370078741" bottom="0.19685039370078741" header="0.19685039370078741" footer="0.39370078740157483"/>
  <pageSetup paperSize="9" scale="85" orientation="landscape" r:id="rId1"/>
  <headerFooter alignWithMargins="0">
    <oddHeader>&amp;CPage 10 of 10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Header</vt:lpstr>
      <vt:lpstr>Expenditure</vt:lpstr>
      <vt:lpstr>Revenue</vt:lpstr>
      <vt:lpstr>Bank reconciliation</vt:lpstr>
      <vt:lpstr>Budget v Actual</vt:lpstr>
      <vt:lpstr>CIL</vt:lpstr>
      <vt:lpstr>Payments over £100</vt:lpstr>
      <vt:lpstr>YOY Analysis</vt:lpstr>
      <vt:lpstr>Asseet Register</vt:lpstr>
      <vt:lpstr>Charity donations register</vt:lpstr>
      <vt:lpstr>Sheet1</vt:lpstr>
      <vt:lpstr>'Asseet Register'!Print_Area</vt:lpstr>
      <vt:lpstr>'Bank reconciliation'!Print_Area</vt:lpstr>
      <vt:lpstr>'Budget v Actual'!Print_Area</vt:lpstr>
      <vt:lpstr>CIL!Print_Area</vt:lpstr>
      <vt:lpstr>Expenditure!Print_Area</vt:lpstr>
      <vt:lpstr>'Payments over £100'!Print_Area</vt:lpstr>
      <vt:lpstr>Revenue!Print_Area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Clerk Midgham</cp:lastModifiedBy>
  <cp:lastPrinted>2024-11-08T13:12:41Z</cp:lastPrinted>
  <dcterms:created xsi:type="dcterms:W3CDTF">2010-11-01T22:04:57Z</dcterms:created>
  <dcterms:modified xsi:type="dcterms:W3CDTF">2025-04-29T22:32:05Z</dcterms:modified>
</cp:coreProperties>
</file>